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5" windowWidth="19065" windowHeight="11760" activeTab="5"/>
  </bookViews>
  <sheets>
    <sheet name="10" sheetId="1" r:id="rId1"/>
    <sheet name="11" sheetId="2" r:id="rId2"/>
    <sheet name="12" sheetId="3" r:id="rId3"/>
    <sheet name="13" sheetId="4" r:id="rId4"/>
    <sheet name="14" sheetId="5" r:id="rId5"/>
    <sheet name="15" sheetId="6" r:id="rId6"/>
    <sheet name="15 внебюджет" sheetId="7" state="hidden" r:id="rId7"/>
  </sheets>
  <definedNames>
    <definedName name="_xlnm.Print_Titles" localSheetId="0">'10'!$8:$11</definedName>
    <definedName name="_xlnm.Print_Titles" localSheetId="5">'15'!$8:$11</definedName>
    <definedName name="_xlnm.Print_Area" localSheetId="0">'10'!$A$1:$N$976</definedName>
    <definedName name="_xlnm.Print_Area" localSheetId="3">'13'!$A$1:$J$16</definedName>
    <definedName name="_xlnm.Print_Area" localSheetId="4">'14'!$A$1:$G$27</definedName>
    <definedName name="_xlnm.Print_Area" localSheetId="5">'15'!$A$1:$M$977</definedName>
  </definedNames>
  <calcPr fullCalcOnLoad="1"/>
</workbook>
</file>

<file path=xl/comments1.xml><?xml version="1.0" encoding="utf-8"?>
<comments xmlns="http://schemas.openxmlformats.org/spreadsheetml/2006/main">
  <authors>
    <author>user</author>
    <author>Баранова ИА</author>
    <author>*</author>
  </authors>
  <commentList>
    <comment ref="A213" authorId="0">
      <text>
        <r>
          <rPr>
            <b/>
            <sz val="9"/>
            <rFont val="Tahoma"/>
            <family val="2"/>
          </rPr>
          <t>user:</t>
        </r>
        <r>
          <rPr>
            <sz val="9"/>
            <rFont val="Tahoma"/>
            <family val="2"/>
          </rPr>
          <t xml:space="preserve">
сумма по нашей пбс + то что нам дали др министерства ??
</t>
        </r>
      </text>
    </comment>
    <comment ref="D213" authorId="1">
      <text>
        <r>
          <rPr>
            <b/>
            <sz val="9"/>
            <rFont val="Tahoma"/>
            <family val="2"/>
          </rPr>
          <t>здесь общая сумма с минздравом и минсоцоп, сумму должны прислать отчетом, сверить по приложению к ГП</t>
        </r>
      </text>
    </comment>
    <comment ref="G213" authorId="2">
      <text>
        <r>
          <rPr>
            <b/>
            <sz val="8"/>
            <rFont val="Tahoma"/>
            <family val="2"/>
          </rPr>
          <t>наши смотрим по распечатанной пбс (МОНИТОРИНГ)</t>
        </r>
      </text>
    </comment>
    <comment ref="H213" authorId="2">
      <text>
        <r>
          <rPr>
            <b/>
            <sz val="8"/>
            <rFont val="Tahoma"/>
            <family val="2"/>
          </rPr>
          <t>наши смотрим по распечатанной пбс (МОНИТОРИНГ) + данные мин соц и спорта</t>
        </r>
      </text>
    </comment>
    <comment ref="A344" authorId="0">
      <text>
        <r>
          <rPr>
            <b/>
            <sz val="9"/>
            <rFont val="Tahoma"/>
            <family val="2"/>
          </rPr>
          <t>user:</t>
        </r>
        <r>
          <rPr>
            <sz val="9"/>
            <rFont val="Tahoma"/>
            <family val="2"/>
          </rPr>
          <t xml:space="preserve">
по пбс итог 61721,09811 из них делем федер и краевой, где смотрим край????</t>
        </r>
      </text>
    </comment>
    <comment ref="A731" authorId="0">
      <text>
        <r>
          <rPr>
            <b/>
            <sz val="9"/>
            <rFont val="Tahoma"/>
            <family val="2"/>
          </rPr>
          <t>user:</t>
        </r>
        <r>
          <rPr>
            <sz val="9"/>
            <rFont val="Tahoma"/>
            <family val="2"/>
          </rPr>
          <t xml:space="preserve">
где федеральные деньги посмотреть</t>
        </r>
      </text>
    </comment>
  </commentList>
</comments>
</file>

<file path=xl/comments6.xml><?xml version="1.0" encoding="utf-8"?>
<comments xmlns="http://schemas.openxmlformats.org/spreadsheetml/2006/main">
  <authors>
    <author>Баранова ИА</author>
    <author>user</author>
    <author>*</author>
  </authors>
  <commentList>
    <comment ref="F210" authorId="0">
      <text>
        <r>
          <rPr>
            <b/>
            <sz val="9"/>
            <rFont val="Tahoma"/>
            <family val="2"/>
          </rPr>
          <t>Баранова ИА:</t>
        </r>
        <r>
          <rPr>
            <sz val="9"/>
            <rFont val="Tahoma"/>
            <family val="2"/>
          </rPr>
          <t xml:space="preserve">
общая сумма вместе с теми, что передаем другим Министерствам
</t>
        </r>
      </text>
    </comment>
    <comment ref="G210" authorId="0">
      <text>
        <r>
          <rPr>
            <b/>
            <sz val="9"/>
            <rFont val="Tahoma"/>
            <family val="2"/>
          </rPr>
          <t>Баранова ИА:</t>
        </r>
        <r>
          <rPr>
            <sz val="9"/>
            <rFont val="Tahoma"/>
            <family val="2"/>
          </rPr>
          <t xml:space="preserve">
общая сумма вместе с теми, что передаем другим Министерствам
</t>
        </r>
      </text>
    </comment>
    <comment ref="A212" authorId="1">
      <text>
        <r>
          <rPr>
            <b/>
            <sz val="9"/>
            <rFont val="Tahoma"/>
            <family val="2"/>
          </rPr>
          <t>user:</t>
        </r>
        <r>
          <rPr>
            <sz val="9"/>
            <rFont val="Tahoma"/>
            <family val="2"/>
          </rPr>
          <t xml:space="preserve">
сумма по нашей пбс + то что нам дали др министерства ??
</t>
        </r>
      </text>
    </comment>
    <comment ref="H212" authorId="0">
      <text>
        <r>
          <rPr>
            <b/>
            <sz val="9"/>
            <rFont val="Tahoma"/>
            <family val="2"/>
          </rPr>
          <t>здесь общая сумма с минздравом и минсоцоп, сумму должны прислать отчетом, сверить по приложению к ГП</t>
        </r>
      </text>
    </comment>
    <comment ref="K212" authorId="2">
      <text>
        <r>
          <rPr>
            <b/>
            <sz val="8"/>
            <rFont val="Tahoma"/>
            <family val="2"/>
          </rPr>
          <t>наши смотрим по распечатанной пбс (МОНИТОРИНГ)</t>
        </r>
      </text>
    </comment>
    <comment ref="L212" authorId="2">
      <text>
        <r>
          <rPr>
            <b/>
            <sz val="8"/>
            <rFont val="Tahoma"/>
            <family val="2"/>
          </rPr>
          <t>наши смотрим по распечатанной пбс (МОНИТОРИНГ) + данные мин соц и спорта</t>
        </r>
      </text>
    </comment>
    <comment ref="A343" authorId="1">
      <text>
        <r>
          <rPr>
            <b/>
            <sz val="9"/>
            <rFont val="Tahoma"/>
            <family val="2"/>
          </rPr>
          <t>user:</t>
        </r>
        <r>
          <rPr>
            <sz val="9"/>
            <rFont val="Tahoma"/>
            <family val="2"/>
          </rPr>
          <t xml:space="preserve">
по пбс итог 61721,09811 из них делем федер и краевой, где смотрим край????</t>
        </r>
      </text>
    </comment>
    <comment ref="A730" authorId="1">
      <text>
        <r>
          <rPr>
            <b/>
            <sz val="9"/>
            <rFont val="Tahoma"/>
            <family val="2"/>
          </rPr>
          <t>user:</t>
        </r>
        <r>
          <rPr>
            <sz val="9"/>
            <rFont val="Tahoma"/>
            <family val="2"/>
          </rPr>
          <t xml:space="preserve">
где федеральные деньги посмотреть</t>
        </r>
      </text>
    </comment>
  </commentList>
</comments>
</file>

<file path=xl/sharedStrings.xml><?xml version="1.0" encoding="utf-8"?>
<sst xmlns="http://schemas.openxmlformats.org/spreadsheetml/2006/main" count="4418" uniqueCount="976">
  <si>
    <t>…</t>
  </si>
  <si>
    <t>Подпрограмма 1</t>
  </si>
  <si>
    <t>Показатель
(индикатор)
(наименование)</t>
  </si>
  <si>
    <t>ГРБС</t>
  </si>
  <si>
    <t>Х</t>
  </si>
  <si>
    <t>юридические лица</t>
  </si>
  <si>
    <t>№</t>
  </si>
  <si>
    <t>федеральный бюджет</t>
  </si>
  <si>
    <t>1.1</t>
  </si>
  <si>
    <t>1.2</t>
  </si>
  <si>
    <t>Подпрограмма 2</t>
  </si>
  <si>
    <t>1.1.1</t>
  </si>
  <si>
    <t>1.2.1</t>
  </si>
  <si>
    <t>1.1.</t>
  </si>
  <si>
    <t>краевой бюджет</t>
  </si>
  <si>
    <t>местные бюджеты</t>
  </si>
  <si>
    <t>государственные внебюджетные фонды</t>
  </si>
  <si>
    <t>Таблица 10</t>
  </si>
  <si>
    <t>Таблица 12</t>
  </si>
  <si>
    <t>Факт начала реализации мероприятия</t>
  </si>
  <si>
    <t>Таблица 13</t>
  </si>
  <si>
    <t>Сведения о достижении значений показателей (индикаторов)</t>
  </si>
  <si>
    <t>№ 
п/п</t>
  </si>
  <si>
    <t>Ед. измерения</t>
  </si>
  <si>
    <t>Обоснование отклонений значений показателя (индикатора) на конец отчетного года (при наличии)</t>
  </si>
  <si>
    <r>
      <t xml:space="preserve">год, предшествующий отчетному </t>
    </r>
    <r>
      <rPr>
        <vertAlign val="superscript"/>
        <sz val="11"/>
        <rFont val="Times New Roman"/>
        <family val="1"/>
      </rPr>
      <t>1</t>
    </r>
  </si>
  <si>
    <t>отчетный год</t>
  </si>
  <si>
    <t>план</t>
  </si>
  <si>
    <t>факт</t>
  </si>
  <si>
    <t>достигну-тые</t>
  </si>
  <si>
    <t>заплани-рованные</t>
  </si>
  <si>
    <t>окончания реализации</t>
  </si>
  <si>
    <t>начала реализации</t>
  </si>
  <si>
    <r>
      <t xml:space="preserve">Проблемы, возникшие 
в ходе реализации мероприятия </t>
    </r>
    <r>
      <rPr>
        <vertAlign val="superscript"/>
        <sz val="11"/>
        <rFont val="Times New Roman"/>
        <family val="1"/>
      </rPr>
      <t>1</t>
    </r>
  </si>
  <si>
    <t>Результаты</t>
  </si>
  <si>
    <t>Фактический срок</t>
  </si>
  <si>
    <t>Плановый срок</t>
  </si>
  <si>
    <t>Ответственный исполнитель</t>
  </si>
  <si>
    <t>основных мероприятий подпрограмм государственной программы</t>
  </si>
  <si>
    <t>о степени выполнения ведомственных целевых программ,</t>
  </si>
  <si>
    <t xml:space="preserve">Сведения </t>
  </si>
  <si>
    <t>Таблица 14</t>
  </si>
  <si>
    <t>б) фактически полученных результатах по сравнению с ожидаемыми.</t>
  </si>
  <si>
    <t>Примечание (результат реализации; причины отклонений)</t>
  </si>
  <si>
    <t>Сроки принятия</t>
  </si>
  <si>
    <t>Основные положения</t>
  </si>
  <si>
    <t>Вид акта</t>
  </si>
  <si>
    <t>Всего:</t>
  </si>
  <si>
    <t>Примечание</t>
  </si>
  <si>
    <t>Значения показателей (индикаторов) государственной программы, подпрограммы государственной программы</t>
  </si>
  <si>
    <t>Наименование ведомственной целевой программы, основного мероприятия</t>
  </si>
  <si>
    <t>1.</t>
  </si>
  <si>
    <t>1.1.1.</t>
  </si>
  <si>
    <t>1.2.</t>
  </si>
  <si>
    <t>Таблица 11</t>
  </si>
  <si>
    <t>освоено</t>
  </si>
  <si>
    <t>профинансировано</t>
  </si>
  <si>
    <t>Меры гос поддержки</t>
  </si>
  <si>
    <t>проект №…</t>
  </si>
  <si>
    <t>Наименование подпрограммы\ наименование инвестиционного проекта</t>
  </si>
  <si>
    <t>проект № 1</t>
  </si>
  <si>
    <t>проект № 2</t>
  </si>
  <si>
    <t>проект № Х</t>
  </si>
  <si>
    <t>Инестор</t>
  </si>
  <si>
    <t>Стоимость проекта</t>
  </si>
  <si>
    <t>Источники финансирования</t>
  </si>
  <si>
    <t>Ответственный за сопровождение инвестиционного проекта (ИОГВ, Руководитель Ф.И.О.)</t>
  </si>
  <si>
    <t>Ответственный за сопровождение инвестиционного проекта (Администрация МО, Глава МО)</t>
  </si>
  <si>
    <t>Описание проекта</t>
  </si>
  <si>
    <t>Государственная программа Камчатского края</t>
  </si>
  <si>
    <t>Таблица 15</t>
  </si>
  <si>
    <t>Сроки реализации</t>
  </si>
  <si>
    <t>Потребность в инфраструктуре</t>
  </si>
  <si>
    <t>Наличие земельного участка</t>
  </si>
  <si>
    <t>основные экономические показатели
(вклад в ВРП;  налогов; создание раб. мест и т.д.)</t>
  </si>
  <si>
    <t>Оценка результатов реализации мер правового регулирования</t>
  </si>
  <si>
    <t>Примечания. Столбцы 1 - 4, 9 раздела I заполняются в соответствии с таблицей 3 государственной программы,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 В обосновании необходимости (эффективности) приводится взаимосвязь указанных мер и показателей (индикаторов) государственной программы, а также социально-экономических эффектов от ее реализации.</t>
  </si>
  <si>
    <t>II. Меры государственного регулирования, дополнительно предлагаемые к реализации 
в рамках государственной программы</t>
  </si>
  <si>
    <t>I. Меры государственного регулирования, запланированные в рамках государственной 
программы</t>
  </si>
  <si>
    <t>N + 2</t>
  </si>
  <si>
    <t>N + 1</t>
  </si>
  <si>
    <t>Очередной финансовый год (N)</t>
  </si>
  <si>
    <t>Обоснование необходимости (эффективности)</t>
  </si>
  <si>
    <t>Показатель применения меры</t>
  </si>
  <si>
    <t>Наименование меры</t>
  </si>
  <si>
    <t>Оценка эффективности мер государственного регулирования</t>
  </si>
  <si>
    <t>Информация об использовании бюджетных и внебюджетных средств государственной программы</t>
  </si>
  <si>
    <t>Оценка результата
в отчетном году,
тыс. руб.</t>
  </si>
  <si>
    <t>Оценка результата
в плановом периоде, тыс. руб.</t>
  </si>
  <si>
    <t xml:space="preserve">Государственная программа Камчатского края "Развитие образования в Камчатском крае на 2014-2020 годы"
</t>
  </si>
  <si>
    <t>%</t>
  </si>
  <si>
    <t>Подпрограмма 4 "Поддержка научной деятельности в Камчатском крае"</t>
  </si>
  <si>
    <t>4.1.</t>
  </si>
  <si>
    <t>Доля исследователей в возрасте до 30 лет, имеющих ученую степень, в общем числе исследователей в данной возрастной группе</t>
  </si>
  <si>
    <t>Министерство образования и науки Камчатского края</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</si>
  <si>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</si>
  <si>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Удельный вес численности выпускников образовательных организаций профессионального образования очной формы обучения, трудоустроившихся в течение одного года после окончания обучения по полученной специальности (профессии), в общей их численности</t>
  </si>
  <si>
    <t>Подпрограмма 2 "Развитие профессионального образования в Камчатском крае"</t>
  </si>
  <si>
    <t>2.1.</t>
  </si>
  <si>
    <t xml:space="preserve">Число учебных центров профессиональной квалификации, осуществляющих обучение на базе среднего общего образования
Число учебных центров профессиональной квалификации, осуществляющих обучение на базе среднего общего образования
</t>
  </si>
  <si>
    <t xml:space="preserve">ед.  </t>
  </si>
  <si>
    <t>2.2.</t>
  </si>
  <si>
    <t xml:space="preserve">Доля выпускников 9-х и 11-х классов общеобразовательных школ в Камчатском крае, продолживших обучение в профессиональных образовательных организациях, в общем числе выпускников в отчетном году
</t>
  </si>
  <si>
    <t>2.3.</t>
  </si>
  <si>
    <t xml:space="preserve">Доля педагогических работников системы профессионального образования Камчатского края, прошедших повышение квалификации по новым адресным моделям, в том числе за пределами Камчатского края, в общей их численности
</t>
  </si>
  <si>
    <t>2.4.</t>
  </si>
  <si>
    <t xml:space="preserve">Доля педагогических работников системы образования Камчатского края, прошедших повышение квалификации, в общей их численности
</t>
  </si>
  <si>
    <t>2.5.</t>
  </si>
  <si>
    <t xml:space="preserve">Доля учреждений профессионального образования Камчатского края, имеющих современную учебно-материальную базу в общей численности учреждений профессионального образования
</t>
  </si>
  <si>
    <t xml:space="preserve">Постановление Правительства Камчатского края "О проведении оценки последствий принятия решения о реорганизации или ликвидации образовательных организаций в Камчатском крае"
</t>
  </si>
  <si>
    <t xml:space="preserve">Порядок проведения оценки последствий принятия решения о реорганизации или ликвидации образовательных организаций в Камчатском крае, Положение о комиссии по оценке последствий принятия решения о реорганизации или ликвидации образовательных организаций в Камчатском крае
</t>
  </si>
  <si>
    <t xml:space="preserve">II квартал 2014
</t>
  </si>
  <si>
    <t xml:space="preserve">Проведено заседание комиссии по оценке последствий принятия решения о реорганизации образовательных учреждений начального и среднего профессионального образования в Камчатском крае. По итогам заседания комиссии реорганизовано 8 образовательных организаций
</t>
  </si>
  <si>
    <t xml:space="preserve">Постановление Правительства Камчатского края "Об утверждении Порядка установления организациям, осуществляющим образовательную деятельность по имеющим государственную аккредитацию образовательным программам среднего профессионального образования, контрольных цифр приема граждан на обучение по профессиям и специальностям за счет средств краевого бюджета"
</t>
  </si>
  <si>
    <t xml:space="preserve">Порядок установления организациям, осуществляющим образовательную деятельность по имеющим государственную аккредитацию образовательным программам среднего профессионального образования, контрольных цифр приема граждан на обучение по профессиям и специальностям за счет средств краевого бюджета
</t>
  </si>
  <si>
    <t>I квартал 2014</t>
  </si>
  <si>
    <t xml:space="preserve">Проведен конкурс на установление контрольных цифр приема граждан на обучение по профессиям и специальностям за счет средств краевого бюджета на 2014/2015 учебный год
</t>
  </si>
  <si>
    <t xml:space="preserve">Постановление Правительства Камчатского края "Об утверждении Порядка назначения государственной академической стипендии, государственной социальной стипендии студентам, обучающимся по очной форме обучения за счет средств краевого бюджета, и об установлении дополнительных мер социальной поддержки за счет средств краевого бюджета студентам, обучающимся по очной форме обучения"
</t>
  </si>
  <si>
    <t xml:space="preserve">Порядок назначения государственной академической стипендии, государственной социальной стипендии студентам, обучающимся по очной форме обучения за счет средств краевого бюджета, порядок установления дополнительных мер социальной поддержки за счет средств краевого бюджета студентам, обучающимся по очной форме обучения
</t>
  </si>
  <si>
    <t>II квартал 2014</t>
  </si>
  <si>
    <t xml:space="preserve">Передача субсидии профессиональным образовательным организациям, подведомственным Министерству образования и науки Камчатского края, на стипендиальное обеспечение студентов </t>
  </si>
  <si>
    <t>Подпрограмма 2 «Развитие профессионального образования в Камчатском крае»</t>
  </si>
  <si>
    <t>2.1</t>
  </si>
  <si>
    <t>Основное мероприятие 2.1 «Реализация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t>
  </si>
  <si>
    <t>Контрольное событие 2.1.                             "Создание учебного центра профессиональной квалификации, реализующего программы профессионального обучения на базе среднего общего образования"</t>
  </si>
  <si>
    <t>01.09.2014</t>
  </si>
  <si>
    <t>01.01.2014</t>
  </si>
  <si>
    <t>31.12.2014</t>
  </si>
  <si>
    <t>Создан Учебный центр профессиональной квалификации на базе КГПОАУ "Камчатский политехнический техникум"</t>
  </si>
  <si>
    <t>2.1.1</t>
  </si>
  <si>
    <t>Мероприятие 2.1.1. Финансовое обеспечение государственного задания на предоставление государственных услуг по реализации программ начального и среднего профессионального образования</t>
  </si>
  <si>
    <t>31.12.2016</t>
  </si>
  <si>
    <t>Контрольное событие 2.3.                             "Приведение в соответствие с требованиями Федерального закона от 29.12.2012 № 273-ФЗ  «Об образовании в Российской Федерации» уставов  профессиональных образовательных организаций, подведомственных Министерству образования и науки Камчатского края"</t>
  </si>
  <si>
    <t>31.12.2015</t>
  </si>
  <si>
    <t>2.2</t>
  </si>
  <si>
    <t>Основное мероприятие 2.2. «Формирование современной структуры сети профессиональных образовательных организаций, отражающей изменения в потребностях экономики и запросах населения. Повышение качества среднего профессионального образования»</t>
  </si>
  <si>
    <t>Контрольное событие 2.2.                                           "Создание  кабинета профессиональной ориентации"</t>
  </si>
  <si>
    <t>Центр профессиональной ориентации создан на базе КГАОУ СПО "Камчатский морской техникум"</t>
  </si>
  <si>
    <t>2.2.1</t>
  </si>
  <si>
    <t>Мероприятие 2.2.1. Создание Центра прикладных квалификаций, реализующего программы профессионального обучения</t>
  </si>
  <si>
    <t>01.12.2016</t>
  </si>
  <si>
    <t>Создан Учебный центр профессиональной квалификации на базе КГПОАУ "Камчатский политехнический техникум". Предусмотренные средства на период 2015-2016 г.г. планируются в целях организации работы данного центра</t>
  </si>
  <si>
    <t>2.2.2</t>
  </si>
  <si>
    <t>Мероприятие 2.2.2. Поддержка профессиональных образовательных организаций "Лучшая профессиональная образовательная организация года" на конкурсной основе</t>
  </si>
  <si>
    <t>01.08.2015</t>
  </si>
  <si>
    <t>Проведение конкурса "Лучшая профессиональная образовательная организация"</t>
  </si>
  <si>
    <t>2.2.3</t>
  </si>
  <si>
    <t>Мероприятие 2.2.3. Разработка образовательных программ, направленных на обеспечение потребностей инвесторов в квалифицированных кадрах в соответствии с Инвестиционной стратегией Камчатского края до 2020 года</t>
  </si>
  <si>
    <t>01.03.2014</t>
  </si>
  <si>
    <t>В соответствии с заключенным контрактом ФГБОУ ВПО «Воронежская государственная лесотехническая академия» разработаны образовательные программы, соответствующие приоритетным направлениям развития экономики края: «Сооружение и эксплуатация газонефтепроводов и газонефтехранилищ», «Электроснабжение (по отраслям)», «Эксплуатация судовых энергетических установок», «Эксплуатация судового электрооборудования и средств автоматики», «Техническое регулирование и управление качеством», «Строительство и эксплуатация городских путей сообщения»,  «Монтажник санитарно-технических, вентиляционных систем и оборудования», «Машинист дорожных и строительных машин»</t>
  </si>
  <si>
    <t>2.2.4</t>
  </si>
  <si>
    <t>Мероприятие 2.2.4. Информационное сопровождение региональной системы профессионального образования</t>
  </si>
  <si>
    <t>Организована работа созданного на базе КГАОУ СПО "Камчатский морской техникум" Центра профессиональной ориентации, издана презентационная печатная и медиапродукция</t>
  </si>
  <si>
    <t>2.3</t>
  </si>
  <si>
    <t>Основное мероприятие 2.3. «Опережающее развитие научной, культурной, спортивной составляющей профессионального образования»</t>
  </si>
  <si>
    <t>2.3.1</t>
  </si>
  <si>
    <t>Мероприятие 2.3.1. Проведение конкурсов профессионального мастерства среди обучающихся профессиональных образовательных организаций с привлечением работодателей</t>
  </si>
  <si>
    <t>01.11.2014</t>
  </si>
  <si>
    <t>В рамках Камчатского образовательного форума - 2014 проведен Фестиваль профессий</t>
  </si>
  <si>
    <t>2.3.2</t>
  </si>
  <si>
    <t>Мероприятие 2.3.2. Проведение краевого чемпионата по профессиональному мастерству WorldSkillsRussia, направление на региональный этап Дальнего Востока победителей краевого чемпионата</t>
  </si>
  <si>
    <t>01.04.2014</t>
  </si>
  <si>
    <t>30.09.2016</t>
  </si>
  <si>
    <t>Студенты профессиональных образовательных организаций приняли участие во II Региональном чемпионате по профессиональному мастерству WorldSkillsRussia в г. Хабаровске</t>
  </si>
  <si>
    <t>2.3.3</t>
  </si>
  <si>
    <t>Мероприятие 2.3.3. Организация и проведение  ярмарки молодежных вакансий "Молодежь Камчатки - успешная экономика края"</t>
  </si>
  <si>
    <t>Министерство спорта и молодежной политики Камчатского края</t>
  </si>
  <si>
    <t>2.3.4</t>
  </si>
  <si>
    <t>Мероприятие 2.3.4. Финансовое обеспечение реализации подведомственными учреждениями начального и среднего профессионального образования прочих мероприятий с детьми и молодежью в области образования</t>
  </si>
  <si>
    <t>Проведены 4 краевых олимпиады, конкурс "Студент года" среди студентов профессиональных образовательных организаций</t>
  </si>
  <si>
    <t>2.4</t>
  </si>
  <si>
    <t>Основное мероприятие 2.4. «Развитие кадрового потенциала системы начального и среднего профессионального образования»</t>
  </si>
  <si>
    <t>2.4.1</t>
  </si>
  <si>
    <t>Мероприятие 2.4.1. Проведение конкурсов профессионального мастерства педагогов профессиональных образовательных организаций</t>
  </si>
  <si>
    <t>Проведен конкурс "Преподаватель года" среди преподавателей профессиональных образовательных организаций</t>
  </si>
  <si>
    <t>2.4.2</t>
  </si>
  <si>
    <t>Мероприятие 2.4.2. Организация повышения квалификации и стажировок мастеров производственного обучения, преподавателей специальных дисциплин и руководителей подведомственных профессиональных образовательных организаций в профильных организациях</t>
  </si>
  <si>
    <t>30.06.2016</t>
  </si>
  <si>
    <t>За пределами Камчатского края курсы повышения квалификации прошли 4 работника профессиональных образовательных организаций. Также за счет средств программы было обучено 12 педагогических работника системы СПО с привлечением сотрудника ФГАУ "ФИРО" (г. Москва)</t>
  </si>
  <si>
    <t>2.5</t>
  </si>
  <si>
    <t>Основное мероприятие 2.5. «Повышение квалификации педагогических и управленческих кадров для системы образования Камчатского края. Развитие региональной системы дополнительного профессионального образования»</t>
  </si>
  <si>
    <t>2.5.1</t>
  </si>
  <si>
    <t>Мероприятие 2.5.1. Финансовое обеспечение государственного задания на предоставление государственных услуг по реализации программ дополнительного профессионального образования</t>
  </si>
  <si>
    <t>01.01.2016</t>
  </si>
  <si>
    <t>2.5.2</t>
  </si>
  <si>
    <t>Мероприятие 2.5.2. Финансовое обеспечение организационного, методического, материального и технического сопровождения функционирования системы РКЦ-ММТЦ</t>
  </si>
  <si>
    <t>2.6</t>
  </si>
  <si>
    <t>Основное мероприятие 2.6. «Обеспечение социальной поддержки обучающихсяпо программамначального и среднего профессионального образования»</t>
  </si>
  <si>
    <t>2.6.1</t>
  </si>
  <si>
    <t>Мероприятие 2.6.1. Стипендиальное обеспечение обучающихся в подведомственных образовательных учреждениях НПО, СПО</t>
  </si>
  <si>
    <t>2.6.2</t>
  </si>
  <si>
    <t>Мероприятие 2.6.2. Социальное обеспечение обучающихся, в том числе  детей – сирот и детей, оставшихся без попечения родителей, а также лиц из числа детей-сирот и детей, оставшихся без попечения родителей в соответствии с нормативными правовыми актами Камчатского края</t>
  </si>
  <si>
    <t>2.7</t>
  </si>
  <si>
    <t>Основное мероприятие 2.7. «Модернизация инфраструктуры системы профессионального образования»</t>
  </si>
  <si>
    <t>2.7.1</t>
  </si>
  <si>
    <t>Мероприятие 2.7.1. Оснащение современным оборудованием профессиональных образовательных организаций для подготовки кадров по востребованным профессиям и специальностям</t>
  </si>
  <si>
    <t>В результате рассмотрения представленных заявок, профессиональным образовательным организациям были перечислены субсидий на реализацию мероприятия. За счет средств субсидий приобретено современное оборудование для подготовки кадров по востребованным направлениям</t>
  </si>
  <si>
    <t>2.7.2</t>
  </si>
  <si>
    <t>Мероприятие 2.7.2. Модернизация учебно-материальной базы краевых государственных профессиональных образовательных организаций</t>
  </si>
  <si>
    <t>Министерство культуры Камчатского края</t>
  </si>
  <si>
    <t>Субсидия на реализацию мероприятия передана КГБОУ СПО "Камчатский колледж технологии и сервиса", в результате чего УМБ образовательной организации модернизирована</t>
  </si>
  <si>
    <t>2.7.3</t>
  </si>
  <si>
    <t>Мероприятие 2.7.3.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образовательных учреждений, проведение энергосберегающих мероприятий</t>
  </si>
  <si>
    <t>2.7.4</t>
  </si>
  <si>
    <t>Мероприятие 2.7.4. Инвестиции в объекты капитального строительства среднего профессионального образования</t>
  </si>
  <si>
    <t>2.7.4.1</t>
  </si>
  <si>
    <t>Строительство автоматизированного автодрома для проведения первого этапа практического экзамена на получение управления транспортными средствами категории "В", "С", "D" г.Петропавловск-Камчатский</t>
  </si>
  <si>
    <t>Контрольное событие 2.7.4.1                                Ввод в эксплуатацию автоматизированного автодрома для проведения первого этапа практического экзамена на получение управления транспортными средствами категории "B", "С", "D" г.Петропавловск-Камчатский</t>
  </si>
  <si>
    <t>2.7.5</t>
  </si>
  <si>
    <t>Мероприятие 2.7.5. Приобретение транспортных средств в целях организации обучения по программам среднего профессионального образования в краевых государственных профессиональных образовательных организациях</t>
  </si>
  <si>
    <t>01.07.2014</t>
  </si>
  <si>
    <t>В результате рассмотрения представленных заявок, КГБОУ НПО "Профессиональное училище №4",  КГБОУ НПО "Профессиональное училище №7", КГБОУ НПО "Профессиональное училище №10" были перечислены субсидий на реализацию мероприятия. За счет средств субсидий приобретены транспортные средства</t>
  </si>
  <si>
    <t>2.8</t>
  </si>
  <si>
    <t>Основное мероприятие 2.8. «Социальные гарантии работникам подведомственных учреждений  профессионального образования»</t>
  </si>
  <si>
    <t>2.8.1</t>
  </si>
  <si>
    <t>Мероприятие 2.8.1. Финансовое обеспечение социальных гарантий работникам подведомственных учреждений профессионального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</si>
  <si>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2.9</t>
  </si>
  <si>
    <t>Основное мероприятие 2.9. «Субсидии на возмещение затрат частных организаций, осуществляющих образовательную деятельность по образовательным программам среднего профессионального образования»</t>
  </si>
  <si>
    <t>2.9.1</t>
  </si>
  <si>
    <t>Мероприятие 2.9.1. Предоставление субсидии из краевого бюджета частной образовательной организации, осуществляющей образовательную деятельность по образовательным программам среднего профессионального образования</t>
  </si>
  <si>
    <t>3.1.</t>
  </si>
  <si>
    <t>Значение данного показателя увеличилось вследствии увеличения в 2014 году общего  количества внеплановых проверок   за счет применения органом по контролю оснований для проведения внеплановых проверок, предусмотренных действующим законодательством: истечение срока исполнения ранее выданного предписания,  выявление нарушений в ходе государственной аккредитации, а также в целях объективного рассмотрения обращений граждан, указывающих на наличие события нарушения.</t>
  </si>
  <si>
    <t>3.2.</t>
  </si>
  <si>
    <t xml:space="preserve">Значение данного показателя существенно  уменьшилось в результате   применения органом по контролю иснования для проведения внеплановых проверок в связи с истечением ранее выданного предписания, по результатам которых  нарушений не выявлено.       </t>
  </si>
  <si>
    <t>Подпрограмма 3 "Развитие региональной системы оценки качества образования и информационной прозрачности системы образования Камчатского края"</t>
  </si>
  <si>
    <t>Основное мероприятие 3.1. "Обеспечение деятельности отдела контроля и надзора Министерства образования и науки Камчатского края"</t>
  </si>
  <si>
    <t xml:space="preserve">выполнение контрольно-надзорных и разрешительных  полномочий  Министерства образования и науки Камчатского края   </t>
  </si>
  <si>
    <t>контрольно-надзорных и разрешительные  полномочия  Министерства образования и науки Камчатского края   выполнены в полном объеме</t>
  </si>
  <si>
    <t>1.3.</t>
  </si>
  <si>
    <t>Удельный вес численности детей-инвалидов,
обучающихся по программам
общего образования на дому с использованием
дистанционных образовательных
технологий, в общей численности
детей-инвалидов,
которым не противопоказано
обучение</t>
  </si>
  <si>
    <t xml:space="preserve">Закон Камчатского края от 12.02.2014 № 390
</t>
  </si>
  <si>
    <t>О мерах социальной поддержки отдельных категорий граждан в период получения ими образования в государственных и муниципальных образовательных организациях в Камчатском крае</t>
  </si>
  <si>
    <t>1 квартал 2014 года</t>
  </si>
  <si>
    <t>Постановление Правительства Камчатского края от 10.01.2014 N 1-П</t>
  </si>
  <si>
    <t>О нормативах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t>
  </si>
  <si>
    <t>Постановление Правительства Камчатского края от 07.10.2014 № 419-П</t>
  </si>
  <si>
    <t>Об утверждении Порядка регламентации и оформления отношений государственной образовательной организации Камчатского края и муниципальной образовательной организации в Камчатском крае и родителей (законных представителей) обучающихся, нуждающихся в длительном лечении, а также детей-инвалидов в части организации обучения по основным общеобразовательным программам на дому или в медицинских организациях</t>
  </si>
  <si>
    <t>IV квартал 2014 года</t>
  </si>
  <si>
    <t xml:space="preserve">Удельный вес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t>
  </si>
  <si>
    <t>1.9</t>
  </si>
  <si>
    <t>Отношение среднего балла единого государственного экзамена (в расчете на 1 предмет) в 10 процентах школ с лучшими результатами единого государственного экзамена к среднем баллу единого государственного экзамена (в расчете на 1 предмет) в 10 процентах школ с худшими результатами единого государственного экзамена</t>
  </si>
  <si>
    <t>Подпрограмма 1 "Развитие дошкольного, общего образования и дополнительного образования детей в Камчатском крае"</t>
  </si>
  <si>
    <t>Доля юридических лиц и индивидуальных предпринимателей от общего числа объектов контроля (надзора), расположенных на территории Камчатского края,  в отношении которых органами государственного контроля (надзора) были проведены проверки</t>
  </si>
  <si>
    <t>Доля проверок, от запланированных в текущем году, по итогам которых выявлены правонарушения;</t>
  </si>
  <si>
    <t xml:space="preserve">Определение категорий граждан которым предоставляются меры социальной поддержки в период получения ими образования в государственных и муниципальных образовательных организациях в Камчатском крае, в части предоставления бесплатного одного, двух и трех разового питания </t>
  </si>
  <si>
    <t xml:space="preserve">Обеспечение и защита конституционных прав обучающихся, нуждающихся в длительном лечении, а также детей-инвалидов в части организации обучения по основным общеобразовательным программам на дому или в медицинских организациях;
создание механизма правовых отношений между участниками правоотношений в сфере организации обучения обучающихся, нуждающихся в длительном лечении, а также детей-инвалидов в части организации обучения по основным общеобразовательным программам на дому или в медицинских организациях.
</t>
  </si>
  <si>
    <t>Определены нормативы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t>
  </si>
  <si>
    <t>Доступность дошкольного образования (отношение численности детей 3 - 7 лет, которым предоставлена возможность получать услуги дошкольного образования, к численности детей в возрасте 3 - 7 лет, скорректированной на численность детей в возрасте 5-7 лет, обучающихся в школе)</t>
  </si>
  <si>
    <t xml:space="preserve">Удельный вес численности обучающихся государственных (муниципальных) общеобразовательных организаций, которым предоставлена возможность обучаться в соответствии с основными современными требованиями, в общей численности обучающихся
</t>
  </si>
  <si>
    <t xml:space="preserve">Доля выпускников государственных (муниципальных) общеобразовательных учреждений, не получивших аттестат о среднем (полном) общем образовании
</t>
  </si>
  <si>
    <t xml:space="preserve">Удельный вес численности детей в возрасте от 0 до 3 лет, охваченных программами поддержки раннего развития, в общей численности детей соответствующего возраста
</t>
  </si>
  <si>
    <t xml:space="preserve">Доступность предшкольного образования (отношение численности детей 5-7 лет, которым предоставлена возможность получать услуги дошкольного образования, к численности детей в возрасте 5-7 лет, скорректированной на численность детей в возрасте 5-7 лет, обучающихся в школе)
</t>
  </si>
  <si>
    <t>1.5.</t>
  </si>
  <si>
    <t>1.4.</t>
  </si>
  <si>
    <t>1.6.</t>
  </si>
  <si>
    <t xml:space="preserve">Удельный вес руководящих и педагогических работников общеобразовательных учреждений, прошедших повышение квалификации в соответствии с федеральными государственными образовательными стандартами, в общей численности руководящих и педагогических работников общеобразовательных учреждений в Камчатском крае
</t>
  </si>
  <si>
    <t>1.7.</t>
  </si>
  <si>
    <t xml:space="preserve">Отношение среднемесячной заработной платы педагогических работников государственных (муниципальных) дошкольных образовательных организаций к средней заработной плате в общем образовании в Камчатском крае
</t>
  </si>
  <si>
    <t>1.8.</t>
  </si>
  <si>
    <t xml:space="preserve">Отношение среднемесячной заработной платы педагогических работников государственных (муниципальных) общеобразовательных организаций к средней заработной плате в Камчатском крае
</t>
  </si>
  <si>
    <t>3.3.</t>
  </si>
  <si>
    <t xml:space="preserve">Удельный вес числа образовательных организаций, в которых созданы органы коллегиального управления с участием общественности (родители, работодатели), в общем числе образовательных организаций
</t>
  </si>
  <si>
    <t>3.4.</t>
  </si>
  <si>
    <t xml:space="preserve">Удельный вес числа образовательных организаций, обеспечивающих предоставление нормативно закрепленного перечня сведений о своей деятельности на официальных сайтах, в общем числе образовательных организаций
</t>
  </si>
  <si>
    <t xml:space="preserve">Подпрограмма 1 "Развитие дошкольного, общего образования и дополнительного образования детей в Камчатском крае"
</t>
  </si>
  <si>
    <t xml:space="preserve">Основное мероприятие 1.1 "Развитие дошкольного образования"
</t>
  </si>
  <si>
    <t>Контрольное событие 1.1. «Ликвидация очереди в дошкольные образовательные организации в Камчатском крае для детей в возрасте от 3 до 7 лет»</t>
  </si>
  <si>
    <t>Мероприятие 1.1.1.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</si>
  <si>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Мероприятие 1.1.2 Финансовое обеспечение исполнения органами местного самоуправления переданных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</si>
  <si>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1.1.2.</t>
  </si>
  <si>
    <t>Мероприятие 1.1.3 Компенсация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t>
  </si>
  <si>
    <t>1.1.3.</t>
  </si>
  <si>
    <t>Мероприятие 1.1.4 Приобретение учебно-методической литературы, учебно-методических пособий для осуществления воспитательно-образовательного процесса в соответствии с ФГОС дошкольного образования и доставка в образовательные учреждения, реализующие программы дошкольного образования</t>
  </si>
  <si>
    <t>1.1.4.</t>
  </si>
  <si>
    <t>Мероприятие 1.1.5 Субсидии органам местного самоуправления на реализацию основных мероприятий соответствующей подпрограммы</t>
  </si>
  <si>
    <t>Мероприятие 1.1.6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</si>
  <si>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Основное мероприятие 1.2. «Развитие общего образования»</t>
  </si>
  <si>
    <t>1.1.5.</t>
  </si>
  <si>
    <t>1.1.6.</t>
  </si>
  <si>
    <t>Контрольное событие 1.2.                                        «Утверждение содержания направлений, обеспечивающих реализацию воспитательной компоненты в общеобразовательных организациях в Камчатском крае, с учетом региональной специфики»</t>
  </si>
  <si>
    <t>Контрольное событие 1.3.                                  «Начало обучения всех учащихся 5-х классов общеобразовательных организаций в Камчатском крае по федеральным государственным образовательным стандартам основного общего образования»</t>
  </si>
  <si>
    <t>Мероприятие 1.2.1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</si>
  <si>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1.2.1.</t>
  </si>
  <si>
    <t>Мероприятие 1.2.2 Финансовое обеспечение государственного задания и обеспечение развития подведомственных организаций, реализующих программы общего образования</t>
  </si>
  <si>
    <t>1.2.2.</t>
  </si>
  <si>
    <t>Мероприятие 1.2.3 Издание, приобретение и доставка учебной и учебно-методической литературы  в образовательные учреждения в Камчатском крае</t>
  </si>
  <si>
    <t>1.2.3.</t>
  </si>
  <si>
    <t>Мероприятие 1.2.4 Участие, организация и проведение мероприятий, направленных на создание условий, обеспечивающих инновационный характер образования</t>
  </si>
  <si>
    <t>1.2.4.</t>
  </si>
  <si>
    <t>Мероприятие 1.2.5 Обеспечение общеобразовательных учреждений в  Камчатском крае доступом к сети Интернет</t>
  </si>
  <si>
    <t>1.2.5.</t>
  </si>
  <si>
    <t>Мероприятие 1.2.6 Развитие системы дистанционного обучения детей</t>
  </si>
  <si>
    <t>1.2.6.</t>
  </si>
  <si>
    <t>Мероприятие 1.2.7 Субсидии органам местного самоуправления на реализацию основных мероприятий соответствующей подпрограммы</t>
  </si>
  <si>
    <t>1.2.7.</t>
  </si>
  <si>
    <t>Мероприятие 1.2.8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</si>
  <si>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1.2.8.</t>
  </si>
  <si>
    <t>Основное мероприятие 1.3. «Развитие сферы дополнительного образования и социализации детей».</t>
  </si>
  <si>
    <t>Контрольное событие  1.4.                              «Приведение в соответствие с требованиями Федерального закона от 29.12.2012 № 273-ФЗ "Об образовании в Российской Федерации" сети образовательных организаций для детей-сирот и детей, оставшихся без попечения родителей, в Камчатском крае»</t>
  </si>
  <si>
    <t>Мероприятие 1.3.1. Финансовое обеспечение государственного задания и обеспечение развития подведомственных организаций дополнительного образования детей и организаций, обеспечивающих оздоровительную, профилактическую и реабилитационную работу с детьми</t>
  </si>
  <si>
    <t>1.3.1.</t>
  </si>
  <si>
    <t xml:space="preserve">Мероприятие 1.3.2. Субсидии органам местного самоуправления на реализацию муниципальных целевых программ развития дополнительного образования детей </t>
  </si>
  <si>
    <t>1.3.2.</t>
  </si>
  <si>
    <t>Мероприятие 1.3.3. Организация и проведение мероприятий, направленных на развитие системы воспитания и социализации детей</t>
  </si>
  <si>
    <t>1.3.3.</t>
  </si>
  <si>
    <t>Мероприятие 1.3.4. Финансовое обеспечение исполнения органами местного самоуправления государственных полномочий Камчатского края по обеспечению деятельности организаций для детей-сирот, оставшихся без попечения родителей в Камчатском крае, не осуществляющих образовательную деятельность</t>
  </si>
  <si>
    <t>1.3.4.</t>
  </si>
  <si>
    <t xml:space="preserve">Мероприятие 1.3.5. Финансовое обеспечение государственного задания на содержание детей-сирот и детей, оставшихся без попечения родителей, в подведомственных организациях для детей-сирот, оставшихся без попечения родителей в Камчатском крае, не осуществляющих образовательную деятельность </t>
  </si>
  <si>
    <t>1.3.5.</t>
  </si>
  <si>
    <t>Мероприятие 1.3.6.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детей-сирот и детей, оставшихся без попечения родителей, переданных под опеку (попечительство) или в приемные семьи (за исключением детей, переданных под опеку, обучающихся в федеральных образовательных учреждениях), по предоставлению дополнительной меры социальной поддержки по содержанию отдельных лиц из числа детей-сирот и детей, оставшихся без попечения родителей, а также по выплате вознаграждения, причитающегося приемному родителю, и по подготовке лиц, желающих принять на воспитание в свою семью ребенка, оставшегося без попечения родителей</t>
  </si>
  <si>
    <t>1.3.6.</t>
  </si>
  <si>
    <t>Мероприятие 1.3.7.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t>
  </si>
  <si>
    <t>1.3.7.</t>
  </si>
  <si>
    <t>Мероприятие 1.3.8. 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</si>
  <si>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1.3.8.</t>
  </si>
  <si>
    <t>Мероприятие 1.3.9. Социальная адаптация и сопровождение выпускников учреждений для детей-сирот и детей, оставшихся без попечения родителей, в Камчатском крае</t>
  </si>
  <si>
    <t>1.3.9.</t>
  </si>
  <si>
    <t>Мероприятие 1.3.10. Финансовое обеспечение реализации подведомственными организациями дополнительного образования прочих мероприятий с детьми и молодежью в области образования</t>
  </si>
  <si>
    <t>1.3.10.</t>
  </si>
  <si>
    <t>Мероприятие 1.3.11. Формирование регионального банка данных о детях, оставшихся без попечения родителей</t>
  </si>
  <si>
    <t>1.3.11.</t>
  </si>
  <si>
    <t>Мероприятие 1.3.12. Поддержка граждан из числа усыновителей (удочерителей), опекунов (попечителей), приемных родителей</t>
  </si>
  <si>
    <t>1.3.12.</t>
  </si>
  <si>
    <t>Основное мероприятие 1.4. «Выявление, поддержка и сопровождение одаренных детей»</t>
  </si>
  <si>
    <t>Мероприятие 1.4.1. Организация и проведение краевых конкурсов среди учащихся общеобразовательных учреждений в Камчатском крае, обеспечение участия победителей муниципальных и региональных конкурсов в конкурсах более высокого уровня</t>
  </si>
  <si>
    <t>1.4.1.</t>
  </si>
  <si>
    <t xml:space="preserve">Мероприятие 1.4.2. Развитие системы поиска, поддержки и последовательного сопровождения одаренных детей. </t>
  </si>
  <si>
    <t>1.4.2.</t>
  </si>
  <si>
    <t>Мероприятие 1.4.3. Обеспечение участия учащихся, воспитанников и сопровождающих их лиц  во всероссийских, зональных смотрах, конкурсах, соревнованиях, фестивалях согласно календарному плану, участие во всероссийских праздничных мероприятиях</t>
  </si>
  <si>
    <t>1.4.3.</t>
  </si>
  <si>
    <t>Мероприятие 1.4.4. Организация работы краевых профильных летних школ</t>
  </si>
  <si>
    <t>1.4.4.</t>
  </si>
  <si>
    <t>Мероприятие 1.4.5. Оснащение образовательных учреждений, работающих с одаренными детьми</t>
  </si>
  <si>
    <t>1.4.5.</t>
  </si>
  <si>
    <t>Мероприятие 1.4.6. Обеспечение подготовки и проведения региональных предметных олимпиад, научно-исследовательских проектов и конкурсов, исследовательских работ. Участие в предметных олимпиадах, научно-исследовательских проектах, конкурсах более высокого уровня.</t>
  </si>
  <si>
    <t>1.4.6.</t>
  </si>
  <si>
    <t>Мероприятие 1.4.7. Организация подготовки педагогических кадров для работы с одаренными детьми</t>
  </si>
  <si>
    <t>1.4.7.</t>
  </si>
  <si>
    <t>Мероприятие 1.4.8. Поощрение преподавателей, подготовивших победителей и призёров заключительного этапа всероссийской олимпиады школьников</t>
  </si>
  <si>
    <t>1.4.8.</t>
  </si>
  <si>
    <t>Основное мероприятие 1.5. «Развитие кадрового потенциала системы дошкольного, общего и дополнительного образования детей»</t>
  </si>
  <si>
    <t>Контрольное событие 1.5.                               "Повышение квалификации всех руководящих и педагогических работников общеобразовательных организаций в Камчатском крае в соответствии с федеральными государственными образовательными стандартами"</t>
  </si>
  <si>
    <t>Мероприятие 1.5.1. Проведение конкурсов профессионального мастерства педагогических работников образовательных учреждений в  Камчатском крае, обеспечение участия представителей Камчатского края в конкурсах более высокого уровня</t>
  </si>
  <si>
    <t>1.5.1.</t>
  </si>
  <si>
    <t>Мероприятие 1.5.2. Поощрение лучших учителей в рамках приоритетного национального проекта «Образование»</t>
  </si>
  <si>
    <t>1.5.2.</t>
  </si>
  <si>
    <t>Мероприятие 1.5.3. Поощрение лучших педагогических работников образовательных учреждений, реализующих программы дошкольного образования</t>
  </si>
  <si>
    <t>1.5.3.</t>
  </si>
  <si>
    <t xml:space="preserve">Мероприятие 1.5.4. Создание условий для повышения профессиональной компетенции педагогических и руководящих работников образовательных учреждений в Камчатском  крае. </t>
  </si>
  <si>
    <t>1.5.4.</t>
  </si>
  <si>
    <t>Мероприятие 1.5.5. Организация и 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</si>
  <si>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1.5.5.</t>
  </si>
  <si>
    <t>Мероприятие 1.5.6. Поощрение педагогических работников за выполнение функций классного руководителя</t>
  </si>
  <si>
    <t>1.5.6.</t>
  </si>
  <si>
    <t>Основное мероприятие 1.6. «Сохранение и укрепление здоровья учащихся и воспитанников»</t>
  </si>
  <si>
    <t>Мероприятие 1.6.1. Повышение квалификации различных категорий работников образовательных учреждений в Камчатском  крае по вопросам организации питания и формирования здорового образа жизни</t>
  </si>
  <si>
    <t>1.6.1.</t>
  </si>
  <si>
    <t>Мероприятие 1.6.2. Распространение моделей формирования культуры здорового образа жизни, совершенствование системы здорового питания в образовательных учреждениях Камчатского края, создание и организация работы региональной стажировочной площадки</t>
  </si>
  <si>
    <t>1.6.2.</t>
  </si>
  <si>
    <t>Мероприятие 1.6.3. Субсидии органам местного самоуправления на реализацию муниципальных программ развития образования по обеспечению школьных столовых современным технологическим оборудованием и мебелью для обеденных зон</t>
  </si>
  <si>
    <t>1.6.3.</t>
  </si>
  <si>
    <t>Мероприятие 1.6.4. Субсидии органам местного самоуправления на реализацию муниципальных программ развития образования по приобретению спортивного оборудования и инвентаря, созданию спортивных площадок в муниципальных общеобразовательных учреждениях</t>
  </si>
  <si>
    <t>1.6.4.</t>
  </si>
  <si>
    <t>Мероприятие 1.6.5. Организационно-просветительская работа по пропаганде здорового образа жизни среди учащихся и воспитанников образовательных учреждений, их родитей, педагогов</t>
  </si>
  <si>
    <t>1.6.5.</t>
  </si>
  <si>
    <t>Мероприятие 1.6.6. Финансовое обеспечение исполнения органами местного самоуправления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t>
  </si>
  <si>
    <t>1.6.6.</t>
  </si>
  <si>
    <t>Мероприятие 1.6.7. Реализация мероприятий, направленных на обеспечение информационной безопасности детей</t>
  </si>
  <si>
    <t>1.6.7.</t>
  </si>
  <si>
    <t>Мероприятие 1.6.8.Финансовое обеспечение исполнения органами местного самоуправления государственных полномочий Камчатского края по социальной поддержки детей из многодетных семей и коренных малочисленных народов Севера в период обучения в общеобразовательных учреждениях Камчатского края</t>
  </si>
  <si>
    <t>1.6.8.</t>
  </si>
  <si>
    <t>Основное мероприятие 1.7. «Развитие инфраструктуры дошкольного, общего образования и дополнительного образования детей»</t>
  </si>
  <si>
    <t>Мероприятие 1.7.1. Инвестиции в объекты капитального строительства дошкольного образования</t>
  </si>
  <si>
    <t>1.7.1.</t>
  </si>
  <si>
    <t>Строительство детского сада на 220 мест в микрорайоне Центральный г.Вилючинска Камчатского края</t>
  </si>
  <si>
    <t>1.7.1.1.</t>
  </si>
  <si>
    <t>Контрольное событие 1.7.1.1.                               "Ввод в эксплуатацию детского сада  на 220 мест в микрорайоне Центральный г.Вилючинска Камчатского края"</t>
  </si>
  <si>
    <t>Детский сад в микрорайоне А-II северо-восточной части г.Петропавловска-Камчатского</t>
  </si>
  <si>
    <t>1.7.1.2.</t>
  </si>
  <si>
    <t>Контрольное событие 1.7.1.2.                               "Ввод в эксплуатацию детского сада в микрорайоне А-II северо-восточной части г.Петропавловска-Камчатского"</t>
  </si>
  <si>
    <t>Детский сад на 260 мест по ул. Дальневосточной, г. Петропавловск-Камчатский (в том числе проектные работы)</t>
  </si>
  <si>
    <t>1.7.1.3.</t>
  </si>
  <si>
    <t xml:space="preserve">Контрольное событие 1.7.1.3.1.                               Разработка проектной документации по объекту "Детский сад на 260 мест по ул. Дальневосточной, г. Петропавловск-Камчатский </t>
  </si>
  <si>
    <t xml:space="preserve">Контрольное событие 1.7.1.3.2.                               Ввод в эксплуатацию детского сада на 260 мест по ул. Дальневосточной, г. Петропавловск-Камчатский </t>
  </si>
  <si>
    <t>Строительство детского сада по ул. Савченко, г.Петропавловск-Камчатский (в том числе проектные работы)</t>
  </si>
  <si>
    <t>1.7.1.4.</t>
  </si>
  <si>
    <t>Контрольное событие 1.7.1.4.1.                               Разработка проектной документации по объекту "Детский сад по ул. Савченко, г.Петропавловск-Камчатский"</t>
  </si>
  <si>
    <t>Контрольное событие 1.7.1.4.2.                             "Ввод в эксплуатацию детского сада  по ул. Савченко, г.Петропавловск-Камчатский"</t>
  </si>
  <si>
    <t>Строительство детского сада по ул. Арсеньева, г.Петропавловск-Камчатский (проектные работы)</t>
  </si>
  <si>
    <t>1.7.1.5.</t>
  </si>
  <si>
    <t>Контрольное событие 1.7.1.5.1.                               Разработка проектной документации по объекту "Детский сад по ул. Арсеньева, г.Петропавловск-Камчатский"</t>
  </si>
  <si>
    <t>Контрольное событие 1.7.1.5.2.                              "Ввод в эксплуатацию детского сада по ул. Арсеньева, г.Петропавловск-Камчатский"</t>
  </si>
  <si>
    <t>Строительство детского сада на 150 мест в р.п.Оссора Карагинского района (проектные работы)</t>
  </si>
  <si>
    <t>1.7.1.6.</t>
  </si>
  <si>
    <t>Контрольное событие 1.7.1.6.1.                               Разработка проектной документации по объекту "Детский сад на 150 мест в р.п.Оссора Карагинского района"</t>
  </si>
  <si>
    <t>Контрольное событие 1.7.1.6.2.                           "Ввод в эксплуатацию детского сада на 150 мест в р.п.Оссора Карагинского района"</t>
  </si>
  <si>
    <t>Строительство детского сада на 30 мест в с. Ковран Тигильского района ( в том числе проектные работы)</t>
  </si>
  <si>
    <t>1.7.1.7.</t>
  </si>
  <si>
    <t>Контрольное событие 1.7.1.7.1.                              Разработка проектной документации по объекту "Детский сад на 30 мест в с. Ковран Тигильского района"</t>
  </si>
  <si>
    <t>Контрольное событие 1.7.1.7.2.                              "Ввод в эксплуатацию детского сада на 30 мест в с. Ковран Тигильского района"</t>
  </si>
  <si>
    <t>Строительство  детского сада на 200 мест в  п. Ключи Усть-Камчатского района (в том числе проектные работы)</t>
  </si>
  <si>
    <t>1.7.1.8.</t>
  </si>
  <si>
    <t>Контрольное событие 1.7.1.8.1.                           Разработка проектной документации по объекту "Детский сад на 200 мест в  п. Ключи Усть-Камчатского района"</t>
  </si>
  <si>
    <t>Контрольное событие 1.7.1.8.2.                            "Ввод в эксплуатацию детского сада на 200 мест в  п. Ключи Усть-Камчатского района"</t>
  </si>
  <si>
    <t>Детский сад на 260 мест г.Елизово</t>
  </si>
  <si>
    <t>1.7.1.9.</t>
  </si>
  <si>
    <t>Контрольное событие 1.7.1.9.                            "Погашение кредиторской задолженности детского сада на 260 мест г.Елизово"</t>
  </si>
  <si>
    <t>Мероприятие 1.7.2. Инвестиции в объекты капитального строительства общего образования</t>
  </si>
  <si>
    <t>1.7.2.</t>
  </si>
  <si>
    <t>Сельский учебный комплекс в с Усть-Хайрюзово Тигильского муниципального района</t>
  </si>
  <si>
    <t>1.7.2.1.</t>
  </si>
  <si>
    <t>Контрольное событие 1.7.2.1.                             "Ввод в эксплуатацию сельского учебного комплекса в с Усть-Хайрюзово Тигильского муниципального района"</t>
  </si>
  <si>
    <t>Строительство сельского учебного комплекса "Школа - детский сад" в с.Каменское Пенжинского района на 161 ученических и 80 дошкольных мест (в том числе проектные работы)</t>
  </si>
  <si>
    <t>1.7.2.2.</t>
  </si>
  <si>
    <t>Контрольное событие 1.7.2.2.1.                            Разработка проектной документации по объекту "Школа детский сад" в с.Каменское Пенжинского района на 161 ученических и 80 дошкольных мест</t>
  </si>
  <si>
    <t>Мероприятие 1.7.3. Инвестиции в объекты капитального строительства сферы дополнительного образования и социализации детей</t>
  </si>
  <si>
    <t>1.7.3.</t>
  </si>
  <si>
    <t>Центр работы с одаренными детьми КГБОУ "Центр образования "Эврика". Разработка ПД</t>
  </si>
  <si>
    <t>1.7.4.</t>
  </si>
  <si>
    <t>1.7.3.1.</t>
  </si>
  <si>
    <t>Контрольное событие 1.7.3.1.                              Разработка проектной документации по объекту "Центр работы с одаренными детьми КГБОУ "Центр образования "Эврика""</t>
  </si>
  <si>
    <t xml:space="preserve">Мероприятие 1.7.4.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образовательных учреждений.  </t>
  </si>
  <si>
    <t>Мероприятие 1.7.5. «Прочие субсидии органам местного самоуправления, имеющие целевое назначение в соответствии с законом о краевом бюджете»</t>
  </si>
  <si>
    <t>1.7.5.</t>
  </si>
  <si>
    <t>Мероприятие 1.7.6. «Иные межбюджетные трансферты органам местного самоуправления»</t>
  </si>
  <si>
    <t>Мероприятие 1.7.7. Субсидии органам местного самоуправления на реализацию Комплекса мероприятий по созданию в общеобразовательных организациях в Камчатском крае, расположенных  в сельской местности, условий для занятия физической культурой и спортом</t>
  </si>
  <si>
    <t>Мероприятие 1.7.8. Инвестиции в объекты капитального строительства организаций, оказывающих социальные услуги детям-сиротам и детям, оставшихся без попечения родителей</t>
  </si>
  <si>
    <t>1.7.6.</t>
  </si>
  <si>
    <t>1.7.7.</t>
  </si>
  <si>
    <t>1.7.8.</t>
  </si>
  <si>
    <t>Основное мероприятие 1.8. «Социальные гарантии работникам подведомственных общеобразовательных организаций и организаций дополнительного образования»</t>
  </si>
  <si>
    <t xml:space="preserve">Мероприятие 1.8.1. Финансовое обеспечение социальных гарантий работникам подведомственных общеобразовательных организаций и организаций дополнительного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t>
  </si>
  <si>
    <t>1.8.1.</t>
  </si>
  <si>
    <t>Контрольное событие 3.3.                              «Осуществление оценки деятельности всех муниципальных образовательных организаций и государственных образовательных организаций, подведомственных Министерству образования и науки Камчатского края, на основании показателей эффективности деятельности»</t>
  </si>
  <si>
    <t>Мероприятие 3.1.1 Субвенция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</si>
  <si>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3.1.1.</t>
  </si>
  <si>
    <t>Основное мероприятие 3.2. «Формирование и развитие региональной системы оценки качества образования»</t>
  </si>
  <si>
    <t>Контрольное событие 3.1.                              «Проведение мониторинговых обследований качества знаний по обязательным учебным предметам учащихся 8-х классов общеобразовательных организаций в Камчатском крае»</t>
  </si>
  <si>
    <t>Контрольное событие 3.4.                             «Проведение мониторинговых обследований качества знаний по обязательным учебным предметам учащихся 10-х классов общеобразовательных организаций в Камчатском крае»</t>
  </si>
  <si>
    <t>Мероприятие 3.2.1. Финансовое обеспечение формирования региональной системы оценки качества образования, обеспечение участия в мероприятиях по созданию общероссийской системы оценки качества образования, участие в международных исследованиях</t>
  </si>
  <si>
    <t>3.2.1.</t>
  </si>
  <si>
    <t>Мероприятие 3.2.2.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</si>
  <si>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3.2.2.</t>
  </si>
  <si>
    <t>Контрольное событие 3.2.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</si>
  <si>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Мероприятие 3.2.3. Создание условий для развития государственной и общественной (общественно-профессиональной) оценки деятельности профессиональных образовательных организаций</t>
  </si>
  <si>
    <t>3.2.3.</t>
  </si>
  <si>
    <t>Основное мероприятие 3.3. «Развитие механизмов обратной связи в образовании как части региональной системы оценки качества образования»</t>
  </si>
  <si>
    <t>Мероприятие 3.3.1. Обеспечение функционирования и развития информационно-технологической инфраструктуры единого образовательного пространства системы образования Камчатского края (ГИС «Сетевой город»)</t>
  </si>
  <si>
    <t>3.3.1.</t>
  </si>
  <si>
    <t>Контрольное событие 3.5.                                  «Создание во всех муниципальных образовательных организациях и государственных образовательных организациях, подведомственных Министерству образования и науки Камчатского края, органов коллегиального управления с участием общественности (родителей, работодателей)»</t>
  </si>
  <si>
    <t>Подпрограмма 4 «Поддержка научной деятельности в Камчатском крае»</t>
  </si>
  <si>
    <t>Основное мероприятие 4.1.  «Содействие ученым Камчатки по участию в мероприятиях, способствующих развитию научного потенциала региона»</t>
  </si>
  <si>
    <t>Мероприятие 4.1.1. Конкурс молодежных инновационных проектов в различных областях науки и техники</t>
  </si>
  <si>
    <t>4.1.1.</t>
  </si>
  <si>
    <t>Мероприятие 4.1.2. Проведение и участие в  научных мероприятиях (конференции, семинары, презентации, круглые столы), направленных на стимулирование инновационной деятельности в Камчатском крае</t>
  </si>
  <si>
    <t>4.1.2.</t>
  </si>
  <si>
    <t>Основное мероприятие 4.2. «Информационное сопровождение мероприятий, способствующих развитию научного потенциала Камчатки»</t>
  </si>
  <si>
    <t>4.2.</t>
  </si>
  <si>
    <t>Мероприятие 4.2.1. Подготовка и издание презентационной печатной и медиапродукции, ориентированной на сопровождение мероприятий, способствующих развитию научного потенциала Камчатки</t>
  </si>
  <si>
    <t>4.2.1.</t>
  </si>
  <si>
    <t>Подпрограмма 5 «Обеспечение реализации Программы и прочие мероприятия в области образования»</t>
  </si>
  <si>
    <t>Основное мероприятие 5.1. «Организационное, аналитическое, информационное обеспечение реализации Программы»</t>
  </si>
  <si>
    <t>5.1.</t>
  </si>
  <si>
    <t>Мероприятие 5.1.1. Финансовое обеспечение деятельности Министерства образования и науки Камчатского края</t>
  </si>
  <si>
    <t>5.1.1.</t>
  </si>
  <si>
    <t>Основное мероприятие 5.2. «Другие вопросы в области образования»</t>
  </si>
  <si>
    <t>5.2.</t>
  </si>
  <si>
    <t>Мероприятие 5.2.1. Проведение прочих мероприятий Министерства образования и науки Камчатского края</t>
  </si>
  <si>
    <t>5.2.1.</t>
  </si>
  <si>
    <t>Проведен первый региональный молодежный инновационный конкурс в Камчатском крае</t>
  </si>
  <si>
    <t>5 человек приняли участие в форумах и семинарах, направленных на стимулирование инновационной  деятельности</t>
  </si>
  <si>
    <t>Обеспечение 100% школ в Камчатском крае круглосуточным безлимитным доступом к сети Интернет с централизованной контент-фильтрацией трафика на скорости не менее 256 Кбит/сек, расширение канала доступа к сети Интернет для школ - участников проекта "Дистанционное обучение школьников Камчатского края с использованием сети Интернет"</t>
  </si>
  <si>
    <t>Организация дистанционного обучения школьников, обучающихся в школах, расположенных в труднодоступных и отдаленных местностях в Камчатском крае, в которых отсутствуют учителя-предметники или преподавание предметов ведется педагогами, не имеющими соответствующей квалификации</t>
  </si>
  <si>
    <t>В рамках проекта "Дистанционное обучение школьников Камчатского края с использованием сети Интернет" организовано дистанционное обучение для 298 учащихся школ Камчатского края</t>
  </si>
  <si>
    <t>модернизация и дооснащение регионального банка данных о детях, оставшихся без попечения родителей, аттестация ГИС "АИСТ" (региональный банк данных о детях, оставшихся без попечения родителей, в Камчатском крае)</t>
  </si>
  <si>
    <t>модернизация и дооснащение регионального банка данных о детях, оставшихся без попечения родителей, произведена в полном объеме, начаты работы по аттестации ГИС "АИСТ", завершение в 2015 году</t>
  </si>
  <si>
    <t>обеспечение работы 16 ММТЦ во всех муниципальных районах (городских округах) в Камчатском крае</t>
  </si>
  <si>
    <t>обеспечение работы ММТЦ выполнено в полном объеме</t>
  </si>
  <si>
    <t>Обеспечеение легитимности использования программного обеспечения в составе ГИС "Сетевой город", приобретение оборудования для сопровождения ГИС "Сетевой город" вновь создаваемым учреждением КГАУ "Камчатский центр информатизации и оценки качества образования"</t>
  </si>
  <si>
    <t>Продлены лицезии на Антивирус Касперского, используемый в составе ГИС "Сетевой город", закуплены лицензии на использование новых подсистем ГИС "Сетевой город": "Сетевой город. Образование (организации дополнительного образования), "Учет контингента", приобретено оборудование для сопровождения ГИС "Сетевой город" вновь создаваемым учреждением КГАУ "Камчатский центр информатизации и оценки качества образования"</t>
  </si>
  <si>
    <t>май, дек. 2014</t>
  </si>
  <si>
    <t>участие всех учащихся 10-х классов образовательных организаций Камчатского края</t>
  </si>
  <si>
    <t>Министерство образования и науки Камчатского края / Сивак В.И.,  Министр</t>
  </si>
  <si>
    <t>01.09.2015</t>
  </si>
  <si>
    <t>Министерство образования и науки Камчатского края / Прозорова Е.В., начальник отдела региональной политики и образовательных программ</t>
  </si>
  <si>
    <t>Создание в общеобразовательных учреждениях условий для изучения языков коренных малочисленных народов Севера. Создание условий для качественной подготовки выпускников 9-х, 11-х классов общеобразовательных учреждений Камчатского края к государственной итоговой аттестации.</t>
  </si>
  <si>
    <t>01.02.2014</t>
  </si>
  <si>
    <t>Инновационное развитие региональной системы образования</t>
  </si>
  <si>
    <t xml:space="preserve">Проведен краевой конкурс, направленный на поддержку общеобразовательных учреждений, реализующих программы национальных языков коренных малочисленных народов Севера, Сибири и Дальнего Востока и других программ этнокультурной направленности (родная литература, культура и быт народов Севера, Сибири и Дальнего Востока и др.). Проведен конкурс конкур на лучший проект в сфере  образования, программ развития  муниципальных общеобразовательных организаций, расположенных на  территории Корякского округа, в 2014 году. Участвовали 12 образовательных организаций; определены 2 победителя и 4 лауреата. </t>
  </si>
  <si>
    <t>Министерство образования и науки Камчатского края / Прозорова Е.В.,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t>
  </si>
  <si>
    <t>2014</t>
  </si>
  <si>
    <t>2020</t>
  </si>
  <si>
    <t xml:space="preserve">Обеспечение условий для развития одаренных детей и подростков
</t>
  </si>
  <si>
    <t>В Камчатском крае созданы условия, способствующие  развитию системы работы с одаренными детьми</t>
  </si>
  <si>
    <t>Организация и проведение краевых конкурсов для обучающихся и воспитанников образовательных организаций Камчатского края, награждение победителей. Обеспечение участия победителей и лауреатов в заключительных этапа конкурсов</t>
  </si>
  <si>
    <t xml:space="preserve">Проведены конкурсы для обучающихся, традиционными из которых стали:  краевой конкурс "Ученик года Камчатки"; краевой конкурс "Край камчатский - родина талантов"; краевой конкурс на лучший проект в сфере охраны, восстановления и рационального использования водных ресурсов. В региональном этапе этих конкурсов приняли участие 76 человек из 8 муниципальных образований Камчасткого края. </t>
  </si>
  <si>
    <t>Повышение квалификации педагогов, работающих с одарёнными детьми, проезд сопровождающих на заключительные этапы конкурсов, олимпиад и других мероприятий для одарённых детей</t>
  </si>
  <si>
    <t>01.06.2014</t>
  </si>
  <si>
    <t>Организация и проведение зимней и летней школы для одаренных школьников Камчатского края</t>
  </si>
  <si>
    <t>В 2014 году 141 школьник Камчатского края приняли участие в работе зимней и летней профильных школ (94 и 47 участников соответственно). Традиционно для обеспечения высокого качества обучения для проведения занятий были приглашены ведущие преподаватели вузов Москвы. На эти мероприятие выделено и освоено средств на общую сумму 600,00 тыс. руб</t>
  </si>
  <si>
    <t>Оснащение  КГОУ "Центр образования "Эврика" (центра по работе с одарёнными детьми) современным оборудованием для проведения интеллектуальных работ, соревнований, олимпиад, конкурсов и др.</t>
  </si>
  <si>
    <t>В 2014 году на оснащение учреждений, работающих с одаренными детьми, выделено 100,00 тыс. руб.  Приобретено учебно-лабораторное  оборудования в КГБОУ "Центр образования "Эврика".</t>
  </si>
  <si>
    <t>Приглашение преподавателей из ведущих вузов страны для участия в жюри конкурсов, олимпиад. Направление одарённых детей на заключительные этапы олимпиад, конкурсов и др.</t>
  </si>
  <si>
    <t xml:space="preserve">В 2013-2014 учебном году  во всероссийской олимпиаде школьников в школьном этапе приняли участие более 26 тыс. участников; в  муниципальном этапе - около 5,5 тыс. человек.
В региональном этапе всероссийской олимпиады школьников в Камчатском крае приняло участие – около 1250 участников. 175 школьников олимпиады стали победителями и призерами.
Проведена малая краевая олимпиада, в которой в 2014 году приняли участие 1200 обучающихся 7-8 классов. Девять камчатских школьников, набравших необходимое количество баллов, стали участниками заключительного этапа.
На обеспечение подготовки и проведения региональных предметных олимпиад, научно-исследовательских проектов и конкурсов, исследовательских работ выделено 900,00 тыс. руб. Освоение составило 899,564 тыс. руб   </t>
  </si>
  <si>
    <t>01.10.2014</t>
  </si>
  <si>
    <t xml:space="preserve">В 2014 году психолого-педагогический модуль «Технологии работы с одаренными учащимися в условиях общеобразовательной школы» включен в учебные планы ДПП в объеме до 100 и свыше 100 часов. Обучение завершили 63 педагога: 34 учителя начальных классов, 29 педагогов-психологов.
Разработан и включен в учебные планы ДПП новый учебный модуль «Особенности работы с одаренными детьми в образовательной организации». Завершили обучение по данному модулю следующие категории работников системы образования:
</t>
  </si>
  <si>
    <t>01.05.2014</t>
  </si>
  <si>
    <t>Сохранение и развитие кадрового потенциала системы дошкольного, общего и дополнительного образования детей в Камчатском крае</t>
  </si>
  <si>
    <t>В  2014 году    дипломами и почетными грамотами Министерства образования и науки Камчатского края награждены 28 педагогов, подготовивших победителей и призёров регионального и заключительного этапов всероссийской олимпиады школьников.  Два  учителя  награждены денежными премиями общей суммой в 50,0 т. р.</t>
  </si>
  <si>
    <t>Министерство образования и науки Камчатского края / Сивак В.И., Министр</t>
  </si>
  <si>
    <t>В Камчатском крае созданы условия, способствующие развитию кадрового потенциала системы дошкольного, общего и дополнительного образования детей.</t>
  </si>
  <si>
    <t>По вопросам введения и реализации ФГОС ОО в 2014 году  повысили квалификацию 987 работников системы образования Камчатского края, из них 98 руководящих работников.</t>
  </si>
  <si>
    <t>Проведение краевых  конкурсов профессионального мастерства педагогов. Обеспечение участия педагогов во всероссийских конкурсах</t>
  </si>
  <si>
    <t>В 2014 году проведено 16 конкурсов профессионального мастерства, в которых приняли участие 141 педагог, из них 5 участников имеют стаж работы менее 5 лет. В октябре 2014 г. победитель краевого конкурса «Учитель года Камчатки – 2014» приняла участие в финале Всероссийского конкурса «Учитель года России» в г. Москва. Победитель краевого конкурса «Педагогический дебют» рекомендован для участия во всероссийском конкурсе «Педагогический дебют».</t>
  </si>
  <si>
    <t>Выплата премий победителям конкурса "Учитель года" в рамках приоритетного национального проекта «Образование»</t>
  </si>
  <si>
    <t xml:space="preserve"> В апреле 2014 г. состоялся конкурс  "Поощрение лучших учителей" приоритетного национального проекта "Образования". Награждены 2 человека (200,00 тыс. руб.)  из средств федерального бюджета и 5 человек (500,00 тыс.руб.) из средств краевого бюджета.</t>
  </si>
  <si>
    <t>Приглашение преподавателей из ведущих вузов страны для обучения педагогов, направление педагогов за пределы Камчатского края. Обучение педагогов края на базе КГАОУ ДОВ "Камчатский институт ПКПК".</t>
  </si>
  <si>
    <t>Организовано сотрудничество с учеными и ведущими специалистами образовательных организаций г. Москвы: ГБОУ «Методический центр», ГБОУ «Школа 2110» многофункциональный комплекс «Марьино», ГБОУ «Центр психолого-медико- социального сопровождения», имеющими опыт работы в проблематике инклюзивного образования</t>
  </si>
  <si>
    <t>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</si>
  <si>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Запланированные мероприятия проведены. Запланировано и освоено 200,000 тыс. рублей.</t>
  </si>
  <si>
    <t xml:space="preserve">Уменьшение доли исследователей в возрасте до 30 лет связано с увеличением общего количества молодых ученых, занятых исследованиями и разработками
</t>
  </si>
  <si>
    <t>Обеспечение равного доступа к услугам дошкольного  образования детей в возрасте от 3 до 7 лет независимо от их места жительства, состояния здоровья и социально-экономического положения их семей</t>
  </si>
  <si>
    <t>Финансовое обеспечение деятельности муниципальных дошкольных образовательных организаций, в том числе оплата труда, приобретение учебников и учебных пособий, средств обучения, игр, игрушек, в соответствии с установленными в Камчатском крае нормативами</t>
  </si>
  <si>
    <t>Доплата к заработной плате педагогическим работникам муниципальных образовательных учреждений, имеющим ученые степени доктора наук, кандидата наук, государственные награды СССР, РСФСР и Российской Федерации</t>
  </si>
  <si>
    <t>Возмещение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t>
  </si>
  <si>
    <t>Создание условий для перехода на ФГОС дошкольного образования</t>
  </si>
  <si>
    <t>Развитие муниципальных систем дошкольного образования</t>
  </si>
  <si>
    <t>Повышение оплаты труда отдельным категориям работников дошкольных учреждений, финансируемых из местных бюджетов</t>
  </si>
  <si>
    <t xml:space="preserve">Министерство образования и науки Камчатского края
</t>
  </si>
  <si>
    <t>Постановление Правительства Камчатского края от 10.01.2014 № 2-П</t>
  </si>
  <si>
    <t>О нормативах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крас (за исключением муниципальных малокомплектных образовательных
организаций, реализующих образовательные программы дошкольного
образования, в Камчатском крае и образовательных организаций,
расположенных в сельских населенных пунктах и реализующих образовательные
программы дошкольного образования, в Камчатском крае)</t>
  </si>
  <si>
    <t>Определены нормативы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крас (за исключением муниципальных малокомплектных образовательных
организаций, реализующих образовательные программы дошкольного
образования, в Камчатском крае и образовательных организаций,
расположенных в сельских населенных пунктах и реализующих образовательные
программы дошкольного образования, в Камчатском крае)</t>
  </si>
  <si>
    <t xml:space="preserve">Постановление Правительства Камчатского края
</t>
  </si>
  <si>
    <t>В течение 2014 года 122 школы (100%) обеспечивались круглосуточным безлимитным доступом к сети Интернет с централизованной контент-фильтрацией трафика на скорости не менее 256 Кбит/сек.  Для школ - участников проекта "Дистанционное обучение школьников Камчатского края с использованием сети Интернет" обеспечено расширение канала до не менее 512 КБит/сек, а для 6 школ - до не менее 1024 Кбит/сек</t>
  </si>
  <si>
    <t xml:space="preserve">Постановление Правительства Камчатского края
Постановление Правительства Камчатского края
</t>
  </si>
  <si>
    <t xml:space="preserve">Об утверждении Порядка предоставления мер социальной поддержки отдельным категориям граждан в период получения ими образования в государственных и муниципальных образовательных организациях в Камчатском крае
</t>
  </si>
  <si>
    <t xml:space="preserve">Об утверждении денежных норм обеспечения бесплатным питанием обучающихся в государственных профессиональных образовательных организациях в Камчатском крае
</t>
  </si>
  <si>
    <t xml:space="preserve">III квартал 2014
</t>
  </si>
  <si>
    <t xml:space="preserve">Об утверждении Порядка предоставления субсидий из краевого бюджета частным образовательным организациям, осуществляющим образовательную деятельность по имеющим государственную аккредитацию образовательным программам среднего профессионального образования, в Камчатском крае
</t>
  </si>
  <si>
    <t>1.9.</t>
  </si>
  <si>
    <t>1.10.</t>
  </si>
  <si>
    <t xml:space="preserve">О проведении оценки последствий принятия решения о реорганизации или ликвидации образовательных организаций в Камчатском крае
</t>
  </si>
  <si>
    <t>III квартал 2014</t>
  </si>
  <si>
    <t>Постановление Правительства Камчатского края от 25.06.2014 № 226-П</t>
  </si>
  <si>
    <t>О порядке предоставления
субсидий из краевого бюджета
частным дошкольным образовательным
организациям,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в Камчатском
крае</t>
  </si>
  <si>
    <t>Определен порядок предоставления
субсидий из краевого бюджета
частным дошкольным образовательным
организациям,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в Камчатском
крае</t>
  </si>
  <si>
    <t>Утверждены в новой редакции уставы четырех реорганизованных профессиональных образовательных организаций. В  2015 году продолжится работа по приведению уставов профессиональных образовательных организаций в соответствии с федеральным законодательством об образовании.</t>
  </si>
  <si>
    <t>Ответственный исполнитель: Сивак В.И.</t>
  </si>
  <si>
    <t>Наименование основного мероприятия, КВЦП,   контрольного события программы</t>
  </si>
  <si>
    <t>Расходы на реализацию государственной программы,
тыс. руб.</t>
  </si>
  <si>
    <r>
      <t xml:space="preserve">Код бюд-жетной класси-фика-
ции </t>
    </r>
    <r>
      <rPr>
        <vertAlign val="superscript"/>
        <sz val="7.5"/>
        <rFont val="Times New Roman"/>
        <family val="1"/>
      </rPr>
      <t>2</t>
    </r>
  </si>
  <si>
    <t>Ответственный исполнитель
(ИОГВ/
Ф.И.О.)</t>
  </si>
  <si>
    <t>Факт окончания реализации мероприятия, контрольного события</t>
  </si>
  <si>
    <t>Заключено нонртактов на отчетную дату, тыс.руб.</t>
  </si>
  <si>
    <t>всего</t>
  </si>
  <si>
    <t>предусмотрено</t>
  </si>
  <si>
    <t>N+1</t>
  </si>
  <si>
    <t>N+2</t>
  </si>
  <si>
    <t>планируемые объемы обязательств федерального бюджета</t>
  </si>
  <si>
    <t>Подпрограмма 1 «Развитие дошкольного, общего образования и дополнительного образования детей в Камчатском крае»</t>
  </si>
  <si>
    <t>х</t>
  </si>
  <si>
    <t xml:space="preserve">Основное мероприятие 1.1. «Развитие дошкольного образования» </t>
  </si>
  <si>
    <t>Министерство образования и науки Камчатского края / Сивак В.И., министр</t>
  </si>
  <si>
    <t>Контрольное событие «Ликвидация очереди в дошкольные образовательные организации в Камчатском крае для детей в возрасте от 3 до 7 лет»</t>
  </si>
  <si>
    <t>Мероприятие 1.1.1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</si>
  <si>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81307010214026500</t>
  </si>
  <si>
    <t>Министерство образования и науки Камчатского края / Николенко Н.Н., начальник отдела экономического, бухгалтерского и ресурсного обеспечения - главный бухгалтер</t>
  </si>
  <si>
    <t>1.1.2</t>
  </si>
  <si>
    <t>81307010214022500</t>
  </si>
  <si>
    <t>1.1.3</t>
  </si>
  <si>
    <t>81310040214024500,81310040212042300</t>
  </si>
  <si>
    <t>Министерство образования и науки Камчатского края/ Николенко Н.Н., начальник отдела экономического, бухгалтерского и ресурсного обеспечения - главный бухгалтер</t>
  </si>
  <si>
    <t>1.1.4</t>
  </si>
  <si>
    <t>81307010210999200</t>
  </si>
  <si>
    <t>Министерство образования и науки Камчатского края/ Прозорова Е.В., начальник отдела региональной политики и образовательных программ</t>
  </si>
  <si>
    <t>1.1.5</t>
  </si>
  <si>
    <t>Мероприятие 1.1.5 Субсидии органам местного самоуправления на реализацию муниципальных целевых программ развития дошкольного образования</t>
  </si>
  <si>
    <t>81307010214006500</t>
  </si>
  <si>
    <t>Министерство образования и науки Камчатского края/ Прозорова Е.В., начальник отдела региональной политики и образовательных программ, Николенко Н.Н., начальник отдела экономического, бухгалтерского и ресурсного обеспечения - главный бухгалтер</t>
  </si>
  <si>
    <t>1.1.6</t>
  </si>
  <si>
    <t>81307010214004500</t>
  </si>
  <si>
    <t>Контрольное событие 1.2. «Утверждение содержания направлений, обеспечивающих реализацию воспитательной компоненты в общеобразовательных организациях в Камчатском крае, с учетом региональной специфики»</t>
  </si>
  <si>
    <t>Контрольное событие 1.3. «Начало обучения всех учащихся 5-х классов общеобразовательных организаций в Камчатском крае по федеральным государственным образовательным стандартам основного общего образования»</t>
  </si>
  <si>
    <t>81307020214019500, 81307020214020500</t>
  </si>
  <si>
    <t>1.2.2</t>
  </si>
  <si>
    <t>81307020211014100, 81207020211014200, 81307020211014300, 81307020211014600, 81307020211014800</t>
  </si>
  <si>
    <t>1.2.3</t>
  </si>
  <si>
    <t>81307020210999200</t>
  </si>
  <si>
    <t>1.2.4</t>
  </si>
  <si>
    <t>81307090211014600, 81307090211014200</t>
  </si>
  <si>
    <t>1.2.5</t>
  </si>
  <si>
    <t>81307020210999242</t>
  </si>
  <si>
    <t>1.2.6</t>
  </si>
  <si>
    <t>81307090211014600, 81307090210999242</t>
  </si>
  <si>
    <t>Министерство образования и науки Камчатского края / Прозорова Е.В., начальник отдела региональной политики и образовательных программ, Николенко Н.Н., начальник отдела экономического, бухгалтерского и ресурсного обеспечения - главный бухгалтер</t>
  </si>
  <si>
    <t>1.2.7</t>
  </si>
  <si>
    <t>Мероприятие 1.2.7 Субсидии органам местного самоуправления на реализацию муниципальных целевых программ развития общего образования</t>
  </si>
  <si>
    <t>81307020214006500</t>
  </si>
  <si>
    <t>Министерство образования и науки Камчатского края / Прозорова Е.В.,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 Николенко Н.Н., начальник отдела экономического, бухгалтерского и ресурсного обеспечения - главный бухгалтер</t>
  </si>
  <si>
    <t>1.2.8</t>
  </si>
  <si>
    <t>81307020214004500</t>
  </si>
  <si>
    <t>Основное мероприятие 1.3. «Развитие сферы дополнительного образования и социализации детей»</t>
  </si>
  <si>
    <t>Министерство образования и науки Камчатского края / Короткова А.Ю., заместитель министра</t>
  </si>
  <si>
    <t>Контрольное событие  «Приведение в соответствие с требованиями Федерального закона от 29.12.2012 № 273-ФЗ "Об образовании в Российской Федерации" сети образовательных организаций для детей-сирот и детей, оставшихся без попечения родителей, в Камчатском крае»</t>
  </si>
  <si>
    <t>1.3.1</t>
  </si>
  <si>
    <t>81307020211014600</t>
  </si>
  <si>
    <t>1.3.2</t>
  </si>
  <si>
    <t>Министерство образования и науки Камчатского края / Великанова О.Н., начальник отдела воспитательной работы и дополнительного образования, Николенко Н.Н., начальник отдела экономического, бухгалтерского и ресурсного обеспечения - главный бухгалтер</t>
  </si>
  <si>
    <t>1.3.3</t>
  </si>
  <si>
    <t>81307090210999600</t>
  </si>
  <si>
    <t>Министерство образования и науки Камчатского края / Великанова О.Н., начальник отдела воспитательной работы и дополнительного образования</t>
  </si>
  <si>
    <t>1.3.4</t>
  </si>
  <si>
    <t>81307020214020500</t>
  </si>
  <si>
    <t>1.3.5</t>
  </si>
  <si>
    <t>8130702021014</t>
  </si>
  <si>
    <t>1.3.6</t>
  </si>
  <si>
    <t>81310040214018500, 81310040212032500</t>
  </si>
  <si>
    <t>1.3.7</t>
  </si>
  <si>
    <t>81310060214012500</t>
  </si>
  <si>
    <t>1.3.8</t>
  </si>
  <si>
    <t>81307020214022500</t>
  </si>
  <si>
    <t xml:space="preserve">Мероприятие 1.3.9. Социальная адаптация и сопровождение выпускников учреждений для детей-сирот и детей, оставшихся без попечения родителей, в Камчатском крае </t>
  </si>
  <si>
    <t>81307090210999244, 81307090210999323, 81307090211014,   814,       815</t>
  </si>
  <si>
    <r>
      <t xml:space="preserve">Министерство образования и науки Камчатского края / Гончаренко М.А., начальник отдела опеки и попечительства, специальных (коррекционных) образовательных учреждений; </t>
    </r>
    <r>
      <rPr>
        <b/>
        <sz val="7.5"/>
        <rFont val="Times New Roman"/>
        <family val="1"/>
      </rPr>
      <t>Министерство здравоохранения Камчатского края, Министерство социального развития и труда Камчатского края</t>
    </r>
  </si>
  <si>
    <t>81304100210999200</t>
  </si>
  <si>
    <t>1.4.1</t>
  </si>
  <si>
    <t>81307090210999244</t>
  </si>
  <si>
    <t>1.4.2</t>
  </si>
  <si>
    <t>81307090210999200, 81307090210999600</t>
  </si>
  <si>
    <t>1.4.3</t>
  </si>
  <si>
    <t>1.4.4</t>
  </si>
  <si>
    <t>81307090211014600</t>
  </si>
  <si>
    <t>1.4.5</t>
  </si>
  <si>
    <t>1.4.6</t>
  </si>
  <si>
    <t xml:space="preserve">81307090210999600 </t>
  </si>
  <si>
    <t>1.4.7</t>
  </si>
  <si>
    <t>81307090210999200</t>
  </si>
  <si>
    <t>1.4.8</t>
  </si>
  <si>
    <t>81307090210999300</t>
  </si>
  <si>
    <t>1.5</t>
  </si>
  <si>
    <t>Контрольное событие "Повышение квалификации всех руководящих и педагогических работников общеобразовательных организаций в Камчатском крае в соответствии с федеральными государственными образовательными стандартами"</t>
  </si>
  <si>
    <t>1.5.1</t>
  </si>
  <si>
    <t>81307090210999200,81307090210999300, 8130709020999600</t>
  </si>
  <si>
    <t>1.5.2</t>
  </si>
  <si>
    <t>1.5.3</t>
  </si>
  <si>
    <t>1.5.4</t>
  </si>
  <si>
    <t>1.5.5</t>
  </si>
  <si>
    <t>81307090210999200, 81307090211014600</t>
  </si>
  <si>
    <t>1.5.6</t>
  </si>
  <si>
    <t>81307020214028500,81307020211018100,81307020211018600</t>
  </si>
  <si>
    <t>1.6</t>
  </si>
  <si>
    <t>1.6.1</t>
  </si>
  <si>
    <t>1.6.2</t>
  </si>
  <si>
    <t>1.6.3</t>
  </si>
  <si>
    <t>81307090214006500</t>
  </si>
  <si>
    <t>1.6.4</t>
  </si>
  <si>
    <t>Мероприятие 1.6.4. Субсидии органам местного самоуправления на реализацию муниципальных программ развития образования поприобретению спортивного оборудования и инвентаря, созданию спортивных площадок в муниципальных общеобразовательных учреждениях</t>
  </si>
  <si>
    <t>1.6.5</t>
  </si>
  <si>
    <t>1.6.6</t>
  </si>
  <si>
    <t>81310030214021500</t>
  </si>
  <si>
    <t>1.6.7</t>
  </si>
  <si>
    <t>1.6.8</t>
  </si>
  <si>
    <t>81310030212044300</t>
  </si>
  <si>
    <t>1.7</t>
  </si>
  <si>
    <t>1.7.1</t>
  </si>
  <si>
    <t>81207010214007500, 81207010211013400</t>
  </si>
  <si>
    <t>Министерство строительства Камчатского края</t>
  </si>
  <si>
    <t>30.09.2014</t>
  </si>
  <si>
    <t>Контрольное событие 1.7.1.2.                               "Ввод в эксплуатацию детского сада  в микрорайоне А-II северо-восточной части г.Петропавловска-Камчатского"</t>
  </si>
  <si>
    <t>Строительство детского сада на 260 мест по ул. Дальневосточной, г. Петропавловск-Камчатский (в том числе проектные работы)</t>
  </si>
  <si>
    <t>1.7.1.5</t>
  </si>
  <si>
    <t>1.7.1.6</t>
  </si>
  <si>
    <t>1.7.1.7</t>
  </si>
  <si>
    <t>1.7.1.8</t>
  </si>
  <si>
    <t>1.7.2</t>
  </si>
  <si>
    <t>81207090211013400</t>
  </si>
  <si>
    <t>1.7.2.1</t>
  </si>
  <si>
    <t>31.07.2014</t>
  </si>
  <si>
    <t>1.7.2.2</t>
  </si>
  <si>
    <t>Капитальные вложения в основные средства казенного предприятия Камчатского края "Единая дирекция по строительству" на строительство объекта "Сельский учебный комплекс в с. Усть-Хайрюзово Тигильского района"</t>
  </si>
  <si>
    <t>Контрольное событие 1.7.2.2.1.                            Разработка проектной документации по объекту "Школа детский сад" в с.Таловка Пенжинский района на 80 ученических и 30 дошкольных мест</t>
  </si>
  <si>
    <t>Контрольное событие 1.7.2.2.2.                         "Ввод в эксплуатацию объекта "Школа детский сад" в с.Таловка Пенжинский района на 80 ученических и 30 дошкольных мест</t>
  </si>
  <si>
    <t>1.7.2.3</t>
  </si>
  <si>
    <t>Строительство сельского учебного комплекса "Школа детский сад" в с.Каменское Пенжинского района на 161 ученических и 80 дошкольных мест (в том числе проектные работы)</t>
  </si>
  <si>
    <t>1.7.3</t>
  </si>
  <si>
    <t>1.7.3.1</t>
  </si>
  <si>
    <t>1.7.4</t>
  </si>
  <si>
    <t>1.7.8.1.</t>
  </si>
  <si>
    <t>Детский дом семейного типа в г.Елизово (предпроектные работы)</t>
  </si>
  <si>
    <t>Контрольное событие 1.7.8.1.                              Разработка предпроектной документации по объекту "Детский дом семейного типа в г.Елизово "</t>
  </si>
  <si>
    <t>1.7.8.2.</t>
  </si>
  <si>
    <t>Детский дом семейного типа в с.Мильково (предпроектные работы)</t>
  </si>
  <si>
    <t>Контрольное событие 1.7.8.2.                              Разработка предпроектной документации по объекту "Детский дом семейного типа в с.Мильково "</t>
  </si>
  <si>
    <t>1.8</t>
  </si>
  <si>
    <t>Основное мероприятие 1.8. «Социальные гарантии работникам подведомственных учреждений дошкольного, общего и дополнительного образования детей»</t>
  </si>
  <si>
    <t>1.8.1</t>
  </si>
  <si>
    <t>1.8.2</t>
  </si>
  <si>
    <t>2.</t>
  </si>
  <si>
    <t>Основное мероприятие 2.1. «Реализация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t>
  </si>
  <si>
    <t>Контрольное событие 2.1. "Создание учебного центра профессиональной квалификации, реализующего программы профессионального обучения на базе среднего общего образования"</t>
  </si>
  <si>
    <t>81307040221014600</t>
  </si>
  <si>
    <t>Контрольное событие "Приведение в соответствие с требованиями Федерального закона от 29.12.2012 № 273-ФЗ  «Об образовании в Российской Федерации» уставов  профессиональных образовательных организаций, подведомственных Министерству образования и науки Камчатского края"</t>
  </si>
  <si>
    <t>Контрольное событие "Создание  кабинета профессиональной ориентации"</t>
  </si>
  <si>
    <t>81307090221014600</t>
  </si>
  <si>
    <t>84707090221014600</t>
  </si>
  <si>
    <t>81307050221014600</t>
  </si>
  <si>
    <t>81304100221014600</t>
  </si>
  <si>
    <t xml:space="preserve">81307090220999200 </t>
  </si>
  <si>
    <t>81307090221014600, 81607090220999200</t>
  </si>
  <si>
    <r>
      <t xml:space="preserve">Министерство образования и науки Камчатского края / Прозорова Е.В., начальник отдела региональной политики и образовательных программ;  </t>
    </r>
    <r>
      <rPr>
        <b/>
        <sz val="7.5"/>
        <rFont val="Times New Roman"/>
        <family val="1"/>
      </rPr>
      <t>Министерство культуры Камчатского края</t>
    </r>
  </si>
  <si>
    <t>Мероприятие 2.7.3.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образовательных учреждений</t>
  </si>
  <si>
    <t>81307040221014600, 81307050221014600</t>
  </si>
  <si>
    <t>81307090221013400</t>
  </si>
  <si>
    <t>2.7.4.1.</t>
  </si>
  <si>
    <t>Контрольное событие 2.7.4. Ввод в эксплуатацию автоматизированного автодрома для проведения первого этапа практического экзамена на получение права управления транспортными средствами категории "В","С", "D" г.Петропавловск-Камчатский</t>
  </si>
  <si>
    <t>2.7.4.2.</t>
  </si>
  <si>
    <t>Строительство здания политехнического техникума на 500 мест в г.Петропавловск-Камчатский (проектные работы)</t>
  </si>
  <si>
    <t xml:space="preserve">Контрольное событие 2.7.4.2. Разработка проектно-сметной документации для строительства здания политехнического техникума на 500 мест в г.Петропавловск-Камчатский </t>
  </si>
  <si>
    <t>2.7.6</t>
  </si>
  <si>
    <t>Мероприятие 2.7.6. Приобретение оборудования и мебели для обустройства комнат в общежитиях</t>
  </si>
  <si>
    <t>81307040221014600; 81307050221014600</t>
  </si>
  <si>
    <t>2.8.2</t>
  </si>
  <si>
    <t>Основное мероприятие 2.9. Предоставление субсидий из краевого бюджета частным образовательным организациям, осуществляющим образовательную деятельность по имеющим государственную аккредитацию образовательным программам среднего профессионального образования в Камчатском крае</t>
  </si>
  <si>
    <t>3.</t>
  </si>
  <si>
    <t>Подпрограмма 3 «Развитие региональной системы оценки качества образования и информационной прозрачности региональной системы образования»</t>
  </si>
  <si>
    <t>3.1</t>
  </si>
  <si>
    <t>Основное мероприятие 3.1. «Обеспечение деятельности отдела контроля и надзора Министерства образования и науки Камчатского края»</t>
  </si>
  <si>
    <t>Контрольное событие 3.3. «Осуществление оценки деятельности всех муниципальных образовательных организаций и государственных образовательных организаций, подведомственных Министерству образования и науки Камчатского края, на основании показателей эффективности деятельности»</t>
  </si>
  <si>
    <t>3.1.1</t>
  </si>
  <si>
    <t>8130235123</t>
  </si>
  <si>
    <t>100</t>
  </si>
  <si>
    <t>3.2</t>
  </si>
  <si>
    <t>Контрольное событие 3.1. «Проведение мониторинговых обследований качества знаний по обязательным учебным предметам учащихся 8-х классов общеобразовательных организаций в Камчатском крае»</t>
  </si>
  <si>
    <t>Контрольное событие 3.4. «Проведение мониторинговых обследований качества знаний по обязательным учебным предметам учащихся 10-х классов общеобразовательных организаций в Камчатском крае»</t>
  </si>
  <si>
    <t>3.2.1</t>
  </si>
  <si>
    <t>81307090231014600</t>
  </si>
  <si>
    <t>3.2.2</t>
  </si>
  <si>
    <t>Контрольное событие 3.2.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</si>
  <si>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3.2.3</t>
  </si>
  <si>
    <t>3.3</t>
  </si>
  <si>
    <t>3.3.1</t>
  </si>
  <si>
    <t>Мероприятие 3.3.1. Обеспечение функционирования и развития информационно-технологической инфраструктуры единого образовательного пространства системы образования Камчатского края (АИС «Сетевой город. Образование»)</t>
  </si>
  <si>
    <t>81304100230999200</t>
  </si>
  <si>
    <t>Контрольное событие 3.5. «Создание во всех муниципальных образовательных организациях и государственных образовательных организациях, подведомственных Министерству образования и науки Камчатского края, органов коллегиального управления с участием общественности (родителей, работодателей)»</t>
  </si>
  <si>
    <t>4.</t>
  </si>
  <si>
    <t>4.1</t>
  </si>
  <si>
    <t>Министерство образования и науки Камчатского края / Сивак В.И., заместитель министра</t>
  </si>
  <si>
    <t>4.1.1</t>
  </si>
  <si>
    <t>81307090240999200</t>
  </si>
  <si>
    <t>4.1.2</t>
  </si>
  <si>
    <t>4.2</t>
  </si>
  <si>
    <t>4.2.1</t>
  </si>
  <si>
    <t>5.</t>
  </si>
  <si>
    <t>Подпрограмма 5 «Обеспечение реализации  Программы  и прочие мероприятия в области образования»</t>
  </si>
  <si>
    <t>5.1</t>
  </si>
  <si>
    <t xml:space="preserve">Основное мероприятие 5.1. «Организационное, аналитическое, информационное обеспечение реализации Программы» </t>
  </si>
  <si>
    <t>5.1.1</t>
  </si>
  <si>
    <t>81307090251001, 81301040251001</t>
  </si>
  <si>
    <t>5.2</t>
  </si>
  <si>
    <t>5.2.1</t>
  </si>
  <si>
    <t>81307090250999</t>
  </si>
  <si>
    <t>местный бюджет</t>
  </si>
  <si>
    <t>Постановление Правительства Камчатского края</t>
  </si>
  <si>
    <t>Об утверждении Порядка отнесения образовательных организаций, реализующих основные общеобразовательные программы в Камчатском крае, к малокомплектным образовательным организациям</t>
  </si>
  <si>
    <t xml:space="preserve">Образовательные организации, реализующих основные общеобразовательные программы в Камчатском крае, отнесены к малокомплектным образовательным организациям, исходя из удаленности этих образовательных организаций от иных образовательных организаций в Камчатском крае, транспортной доступности и численности обучающихся.
</t>
  </si>
  <si>
    <t>Заключены соглашения с КГАОУ ДОВ "Камчатский инстиу повышения квалификации педагогических кадров"на финансовое обеспечение выполнение государственного задания на оказание государственных услуг и выполнение работ</t>
  </si>
  <si>
    <t>Финансовое обеспечение выполнение государственного задания на оказание государственных услуг, выполнение работ исполнено в полном объеме</t>
  </si>
  <si>
    <t>Заключены соглашения с профессиональными организациями на иные цели (по стипендиальному обеспечению)</t>
  </si>
  <si>
    <t>Произведены стиендиальные выплаты учащимся профессиональных организаций в соответсвии с порядком назначения государственной академической стипендии, государственной социальной стипендии студентам, обучающимся по очной форме обучения за счет средств краевого бюджета, и об установлении дополнительных мер социальной поддержки за счет средств краевого бюджета студентам, обучающимся по очной форме обучения"
(исполнение 99,7%)</t>
  </si>
  <si>
    <t>Заключены соглашения с профессиональными организациями на иные цели (по социальномуобеспечениюобучающихся, в том числе  детей – сирот и детей, оставшихся без попечения родителей, а также лиц из числа детей-сирот и детей, оставшихся без попечения родителей в соответствии с нормативными правовыми актами Камчатского края)</t>
  </si>
  <si>
    <t xml:space="preserve">Обеспечено исполнение нормативно - правовых актов по мерам социальной поддержки отдельным категориями учащихся профессиональных организаций </t>
  </si>
  <si>
    <t>Заключены соглашения на иные цели (проведение капитального ремонта имущества и благоустройство территории подведомственных образовательных учреждений, приобретение дорогостоящих основных средств</t>
  </si>
  <si>
    <t>Проведены капитальные ремонтные работы в соответствии с планом выполнения капитальных ремонтных работ, в краевых государственных учреждениях, утвержденный приказом Министерства образования и науки Камчатского края от 17.11.2014 №1547, приобретены дорогостоящие основные средства для обеспечения учебного процесса, приобретено необходимое оборудование для общежитий, закуплены транспортные средства для деятельности автоматизированного автодрома</t>
  </si>
  <si>
    <t>Заключено соглашение на строительство автоматизированного автодрома с КГБОУ НПО "Профессиональное училище №3"</t>
  </si>
  <si>
    <t>По итогам 2014 года выполнены и оплачены монтажно – строительные работы , далее требуется осуществить работы по пуско-наладке системы автоматизации автодрома после чего заказчиком в 2015 году будет произведена оплата за поставленное и смонтированное оборудование. Завершение строительства должно быть выполнено до конца 2015 года</t>
  </si>
  <si>
    <t xml:space="preserve">Работы на объекте не выполнены в срок по вине подрядчика ООО «КамчатЭнергоСтрой», который  приступил к выполнению работ по истечению 30 дней с даты начала выполнения работ, предусмотренной контрактом. Кроме того подрядчиком несвоевременно приобретено оборудование, необходимое для автоматизации автодрома. </t>
  </si>
  <si>
    <t>В связи с нарушением срока исполнения работ автоматизированный автодром для проведения первого этапа практического экзамена на получение управления транспортными средствами категории "B", "С", "D"  не введен в эксплуатацию в 2014 году</t>
  </si>
  <si>
    <t>Заключены соглашения с профессиональными организациями на иные цели (по мероприятию социальные гарантии работникам подведомственных учреждений  профессионального образования)</t>
  </si>
  <si>
    <t>Бюджетные средства перечислены в полном объеме оплату расходов по проезду и провозу багажа к месту использования отпуска и обратно, расходов, связанных с выездом из районов Крайнего Севера и приравненных к ним местностей</t>
  </si>
  <si>
    <t xml:space="preserve">Заключено соглашение с НОУСПО "Камчатский кооперативный техникум" о предоставлении субсидий в 2015 году из краевого бюджета на осуществление образовательной деятельности </t>
  </si>
  <si>
    <t xml:space="preserve">С 01 сентября 2014 года зачислены учащиеся 12 чел. на специальность "Контролер банка, на срок обучения 2,5 года. Бюджетные средства перечислены в полном объеме на обеспечение учебного процесса </t>
  </si>
  <si>
    <t>В 2014 г. издательством Камчатского института повышения квалификации педагогических кадров изданы 5 методических пособий по вопросам преподавания корякского и ительменского языков в общеобразовательных школах и преподавания курса «Культура и быт народов Севера».  В помощь учителям родного языка издан дидактический материал по развитию корякской речи и сборник контрольных и проверочных работ  по ительменскому языку для 1-9 классов. 99,8% образовательных организаций края обеспечены необходимой учебной литературой</t>
  </si>
  <si>
    <t>На базе КГПОАУ "Камчатский политехнический техникум" создан центр сертификации квалификаций. В 2014 году сертификацию прошли 11 человек</t>
  </si>
  <si>
    <t>В целях совершенствования условий проживания детей-сирот и детей, оставшихся без попечения родителей, приближения их к семейным условиям, в Камчатском крае в соответствии с утвержденным Распоряжением  Правительства Камчатского края от 20.05.2014 № 193-РП «Планом мероприятий («дорожная карта») «Изменения в сфере  образования  Камчатского края», запланированы мероприятия по реорганизации и реструктуризации учреждений для детей-сирот и детей, оставшихся без попечения родителей.</t>
  </si>
  <si>
    <t>Министерство образования и науки Камчатского края / Гончаренко М.А., начальник отдела опеки и попечительства, специальных (коррекционных) образовательных учреждений; Министерство здравоохранения Камчатского края, Министерство социального развития и трулда Камчатского края</t>
  </si>
  <si>
    <t xml:space="preserve">Законом Камчатского края от 19.12.2011 № 730 «О постинтернатном сопровождении в Камчатском крае» созданы правовые условия для организации постинтернатного сопровождения выпускников учреждений для детей-сирот и детей, оставшихся без попечения родителей.  Постинтернатному воспитателю из средств краевого бюджета ежемесячно выплачивается вознаграждение в размере от 4927 до 5685 рублей за сопровождение каждого выпускника. 
По состоянию на 20.01.2015 года постинтернатное сопровождение осуществляют 31 воспитатель над 57 выпускниками организаций для детей-сирот и детей, оставшихся без попечения родителей 
</t>
  </si>
  <si>
    <t>Министерство образования и науки Камчатского края / Гончаренко М.А., начальник отдела опеки и попечительства, специальных (коррекционных) образовательных учреждений</t>
  </si>
  <si>
    <t>Было освоено 24386 рублей на направление приемного родителя в Москву для участия во Всероссийском форуме приемных родителей</t>
  </si>
  <si>
    <t xml:space="preserve">Министерство образования и науки Камчатского края </t>
  </si>
  <si>
    <t>Финансовое обеспечение деятельности муниципальных общеобразовательных организациий, включая расходы на оплату труда, приобретение учебников и учебных пособий, средств обучения, игр, игрушек, в соответствии с установленными в Камчатском крае нормативами</t>
  </si>
  <si>
    <t>Повышение оплаты труда отдельным категориям работников общеобразовательных учреждений, финансируемых из местных бюджетов</t>
  </si>
  <si>
    <t>Государственное обеспечение деятельности подведомственных организаций, реализующих программы дополнительного образования детей</t>
  </si>
  <si>
    <t>Развитие муниципальных систем дополнительного образования детей</t>
  </si>
  <si>
    <t>Проведение научно-практических конференций по духовно-нравственному воспитатнию детей и молодежи, по вопросам социализации детей в Камчатском крае.</t>
  </si>
  <si>
    <t>Государственное обеспечение деятельности организаций для детей-сирот, оставшихся без попечения родителей (детские дома)</t>
  </si>
  <si>
    <t>Обеспечение деятельности КГКОУ Паланский детский дом</t>
  </si>
  <si>
    <t>Выплата вознаграждения, причитающегося приемному родителю; единовременные выплаты при приеме детей в семью (опека); единовременные выплаты при усыновлении (удочерении) ребенка в Камчатском крае; выплаты на содержание детей-сирот и детей, оставшихся без попечения родителей, в семьях.</t>
  </si>
  <si>
    <t>Обеспечение деятельности органов опеки и попечительства в Камчатском крае органов опеки и попечительства, оплата прочих расходов.</t>
  </si>
  <si>
    <t>Выплата ежемесячной доплаты к заработной плате педагогическим работникам муниципальных образовательных учреждений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Российской Федерации</t>
  </si>
  <si>
    <t>Проведение краевых конкурсных мероприятий с обучающимися образовательных учрежденй Камчатского края</t>
  </si>
  <si>
    <t>Выплата денежного вознаграждения классным руководителям общеобразовательных учреждений</t>
  </si>
  <si>
    <t>Организация обучения  работников образовательных учреждений в Камчатском  крае по вопросам здорового образа жизни и организации питания</t>
  </si>
  <si>
    <t>Оснащение оборудованием и организация работы стажировочной площадки по обучению работников системы образования Камчатского края организации здорового питания</t>
  </si>
  <si>
    <t>Покупка современного технологического оборудования и мебели для обеденных зон школьных столовых</t>
  </si>
  <si>
    <t>Приобретение спортивного оборудования и инвентаря, создание спортивных площадок в муниципальных общеобразовательных учреждениях</t>
  </si>
  <si>
    <t xml:space="preserve">Издание и тиражирование буклетов, брошюр, плакатов, медиаматериалов и другой просветительской продукции по вопросам здорового образа жизни. Публикации в СМИ. </t>
  </si>
  <si>
    <t>Обеспечение предоставления бесплатного питания отдельным категориям обучающихся в Камчатском крае (дети из малоимущих семей)</t>
  </si>
  <si>
    <t>Издание и распространение информационных буклетов для родителей обучающихся "Информационная безопасность детей"</t>
  </si>
  <si>
    <t>Разработка проектной документации, строительство дошкольных образовательных организаций в Камчатском крае</t>
  </si>
  <si>
    <t>31.10.2014</t>
  </si>
  <si>
    <t>31.09.2014</t>
  </si>
  <si>
    <t>Техническая готовность 100%. Объект введен в эксплуатацию 20.12.2014.</t>
  </si>
  <si>
    <t>Разработка проектной документации, строительство  детского сада по ул. Арсеньева, г.Петропавловск-Камчатский</t>
  </si>
  <si>
    <t>Погашение кредиторской задолженности детского сада на 260 мест г.Елизово</t>
  </si>
  <si>
    <t>Разработка проектной документации, строительство общеобразовательных оргпнизаций в Камчатском крае</t>
  </si>
  <si>
    <t xml:space="preserve">Приобретение основных средств, проведение капитального ремонта имущества и благоустройство территории подведомственных образовательных учреждений.  </t>
  </si>
  <si>
    <t>Приобретение основных средств</t>
  </si>
  <si>
    <t>Ремонт спортивных залов общеобразовательных организаций</t>
  </si>
  <si>
    <t>Обеспечение социальных гарантий работникам подведомственных  учреждений общего и дополнительного образования детей</t>
  </si>
  <si>
    <t xml:space="preserve">Оплата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t>
  </si>
  <si>
    <t>Формирование системы профессиональной подготовки кадров в соответствии с потребностями экономики края</t>
  </si>
  <si>
    <t>Увеличение доли руководителей и педагогических кадров учреждений профессионального образования, повысивших свою квалификацию и прошедших стажировку</t>
  </si>
  <si>
    <t>Создание условий для развития региональной системы дополнительного профессионального образования</t>
  </si>
  <si>
    <t>Обеспечение социальных гарантий гражданам , обучающимся по программам среднего профессионального образования на получение социальной поддержки в период обучения</t>
  </si>
  <si>
    <t>Увеличение доли учреждений профессионального образования, имеющих учебно-материальную базу, отвечающую современным требованиям ФГОС в общей численности учреждений профессионального образования</t>
  </si>
  <si>
    <t>Строительство автодрома на базе ПУ№3.</t>
  </si>
  <si>
    <t>Обеспечение социальных гарантий работникам подведомственных учреждений  профессионального образования</t>
  </si>
  <si>
    <t>Создание условий  для поддержки научной деятельности в Камчатском крае</t>
  </si>
  <si>
    <t>Обеспечение реализации государственной программы «Развитие образования в Камчатском крае на 2014-2016 годы»</t>
  </si>
  <si>
    <t>Финансовое обеспечение деятельности Министерства образования и науки Камчатского края</t>
  </si>
  <si>
    <t>Создание условий для реализации воспитательного и социализирующего потенциала системы образования</t>
  </si>
  <si>
    <t xml:space="preserve">Министерство образования и науки Камчатского края / Николенко Н.Н., начальник отдела экономического, бухгалтерского и ресурсного обеспечения - главный </t>
  </si>
  <si>
    <t>Наименование государственной программы:  Развитие образования в Камчатском крае на 2014-2020 годы"</t>
  </si>
  <si>
    <t>Отчетный период: 2014 год</t>
  </si>
  <si>
    <t>Код бюджетной клпссификации</t>
  </si>
  <si>
    <t>Расходы</t>
  </si>
  <si>
    <t>ЦСР</t>
  </si>
  <si>
    <t>предусмотрено на 01.01.2014 ( по бюджету)</t>
  </si>
  <si>
    <t>предусмотрено на 01.01.2014 ( по отч мин.фин)</t>
  </si>
  <si>
    <t>предусмотрено на 01.01.2015</t>
  </si>
  <si>
    <t>0214026</t>
  </si>
  <si>
    <t>0214022</t>
  </si>
  <si>
    <t>0214024, 0212042</t>
  </si>
  <si>
    <t>0210999</t>
  </si>
  <si>
    <t>0214006</t>
  </si>
  <si>
    <t>0214004</t>
  </si>
  <si>
    <t>0214019,0214020</t>
  </si>
  <si>
    <t>813, 812</t>
  </si>
  <si>
    <t>0211014</t>
  </si>
  <si>
    <t>0211014, 0210999</t>
  </si>
  <si>
    <t>0214020</t>
  </si>
  <si>
    <t>0214018, 0212032</t>
  </si>
  <si>
    <t>0214012</t>
  </si>
  <si>
    <t>813, 814, 815</t>
  </si>
  <si>
    <t>0210999,0211014</t>
  </si>
  <si>
    <t>0210999, 0211014</t>
  </si>
  <si>
    <t>0214028, 0211018</t>
  </si>
  <si>
    <t>0214021</t>
  </si>
  <si>
    <t>0212044</t>
  </si>
  <si>
    <t>0214007, 0211013</t>
  </si>
  <si>
    <t>0211013</t>
  </si>
  <si>
    <t>0214035</t>
  </si>
  <si>
    <t>0221014</t>
  </si>
  <si>
    <t>0220999</t>
  </si>
  <si>
    <t>813, 816</t>
  </si>
  <si>
    <t>0221014,0220999</t>
  </si>
  <si>
    <t>0221013</t>
  </si>
  <si>
    <t>02359</t>
  </si>
  <si>
    <t>0231014</t>
  </si>
  <si>
    <t>0230999</t>
  </si>
  <si>
    <t>0240999</t>
  </si>
  <si>
    <t>0251001, 0251001</t>
  </si>
  <si>
    <t>0250999</t>
  </si>
  <si>
    <t>Исполнитель: Колоскова Вероника Олеговна       тел: 42-14-09</t>
  </si>
  <si>
    <t>Мониторинг реализации государственной программы</t>
  </si>
  <si>
    <t>отчетный период                                                                                                                  2014 год</t>
  </si>
  <si>
    <t>Государственная программа "Развитие образования в Камчатском крае на 2014-2020 годы"</t>
  </si>
  <si>
    <t>Исп: Колоскова Вероника Олеговна тел: 42-14-09</t>
  </si>
  <si>
    <t xml:space="preserve">В октябре 2014 года проведен Камчатский образовательный форум, в рамках которого проведена выставка "Образование. Карьера. Увлечения", Фестиваль профессий, проведен обучающий семинар.  </t>
  </si>
  <si>
    <t>В рамках эксперимента 12 пятых классов обучается по ФГОС ОО</t>
  </si>
  <si>
    <t xml:space="preserve">Проведение конкурсов и фестивалей для детей-сирот и детей, оставшихся без попечения родителей; информационная  и методическая поддержка семейного устройства детей-сирот и детей, оставшихся без попечения родителей; направление детей-сирот и детей, оставшихся без попечения родителей, и сопровождающих в санаторно-реабилитационные учреждения системы здравоохранения; выплата единовременных денежных выплат на возмещение расходов на текущий ремонт жилых помещений, принадлежащих на праве собственности детям-сиротам, детям, оставшимся без попечения родителей, лицам из их числа, а также гражданам, ранее относившимся к лицам из числа детей-сирот и детей, </t>
  </si>
  <si>
    <t>Проведение конкурсов, направленных на поддержку усыновителей (удочерителей), опекунов (попечителей), приемных родителей; направление усыновителей (удочерителей),  опекунов (попечителей), приемных родителей для участия в региональных и всероссийских мероприятиях</t>
  </si>
  <si>
    <t>Направление  победителей краевых этапов всероссийских конкурсов, спортивных соревнований за пределы Камчатского края для участия в зональных и всероссийских конкурсах, соревнованиях</t>
  </si>
  <si>
    <t>Организация и проведение конкурсов, смотров, олимпиад и др.мероприятий. Направление  победителей краевых этапов всероссийских конкурсов, спортивных соревнований за пределы Камчатского края для участия в зональных и всероссийских конкурсах, соревнованиях</t>
  </si>
  <si>
    <t>Смена подрядчика в судебном порядке. Окончание строительства - декабрь 2015 года</t>
  </si>
  <si>
    <t>Создание общественных советов по оценке деятельности профессиональных образовательных организаций</t>
  </si>
  <si>
    <t>Создан общественный Совет при Министерстве образования и науки Камчатского края</t>
  </si>
  <si>
    <t>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</si>
  <si>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Обеспечение равного доступа к услугам  дополнительного образования детей независимо от их места жительства, состояния здоровья и социально-экономического положения их семей</t>
  </si>
  <si>
    <t>Выплата премий лучшим воспитателям</t>
  </si>
  <si>
    <t>Проведен конкурсный отбор лучших воспитателей образовательных организаций Камчатского края, реализующих программы дошкольного образования. Выплачены денежные поощрения 5 лучшим воспитателям образовательных организаций Камчатского края, реализующих программы дошкольного образования, в размере по 80 000,0 (восемьдесят тысяч) рублей каждому.</t>
  </si>
  <si>
    <t>Реализация мер, направленных на формирование здорового образа жизни детей, включая приобщение к физкультуре и спорту, приобретение спортивного инвентаря и оборудования</t>
  </si>
  <si>
    <t>Финансовое обеспечение выполнение государственного задания на оказание государственных услуг исполнено в полном объеме. Заключены соглашения с профессиональными организациями на финансовое обеспечение выполнение государственного задания на оказание государственных услуг</t>
  </si>
  <si>
    <t>Финансовое обеспечение деятельности подведомственных профессиональных образовательных организаций</t>
  </si>
  <si>
    <t>Создание Учебного центра профессиональной квалификации</t>
  </si>
  <si>
    <t>Организация и проведение конкурсов профессиональных образовательных организаций в Камчатском крае</t>
  </si>
  <si>
    <t>Образовательные программы, удовлетворяющие потребности инвесторов</t>
  </si>
  <si>
    <t>Организация работы кабинета профессиональной ориентации на базе КГАОУ СПО "Камчатский морской техникум"; издание презентационной печатной и медиапрдукции</t>
  </si>
  <si>
    <t>Повышение престижа рабочих профессий и специальностей, востребованных на рынке труда Камчатского края; увеличение численности выпускников общеобразовательных школ, продолживших обучение по программам начального и среднего профессионального образования</t>
  </si>
  <si>
    <t>Конкурсы профессионального мастерства среди студентов профессиональных образовательных организаций</t>
  </si>
  <si>
    <t>Краевой чемпионат по профессиональному мастерству среди студентов профессиональных образовательных организаций</t>
  </si>
  <si>
    <t>Финансовое обеспечение организации и проведения  ярмарки молодежных вакансий "Молодежь Камчатки - успешная экономика края"</t>
  </si>
  <si>
    <t>Финансовое обеспечение реализации подведомственными учреждениями начального и среднего профессионального образования прочих мероприятий с детьми и молодежью в области образования</t>
  </si>
  <si>
    <t>Проведение конкурса "Преподаватель года" среди педагогических работников профессиональных образовательных организаций</t>
  </si>
  <si>
    <t>Направление педагогических работников на курсы повышения квалификации и стажировки</t>
  </si>
  <si>
    <t>Приобретение современного оборудования профессиональными образовательными организациями</t>
  </si>
  <si>
    <t>Оснащение учебно-материальной базы  краевых государственных профессиональных образовательных организаций</t>
  </si>
  <si>
    <t>Приобретение крана автомобильного, учебного автомобиля, трактора для организации обучения профессиональными образовательными организациями</t>
  </si>
  <si>
    <t>Формирование в регионе элементов общероссийской системы оценки качества образования, формирование региональной системы оценки качества образования</t>
  </si>
  <si>
    <t>Проведение диагностических тестирований учащихся 8-х, 10-х классов общеобразовательных учреждений Камчатского края по обязательным учебным предметам. Участие учащихся 8-х классов в международных исследованиях качества образования.</t>
  </si>
  <si>
    <t>Государственное обеспечение деятельности подведомственных организаций, реализующих программы общего образования</t>
  </si>
  <si>
    <t>Детский сад в эксплуатацию не введен. Выполнены подготовительные работы, земляные работы, устройство фундаментов, устройство цокольного и первого этажа - 100%, устройство второго этажа - 15%.</t>
  </si>
  <si>
    <t>30.10.2014</t>
  </si>
  <si>
    <t>Администрация Вилючинского городского округа инициировала расторжение контракта с подрядчиком. Контракт признан расторгнутым в соответствии с постановлением пятого арбитражного апелляционного суда г. Владивостока. Составлена дорожная карта по завершению строительства объекта.</t>
  </si>
  <si>
    <t>Ввод объекта в эксплуатаци. В 2014 году</t>
  </si>
  <si>
    <t>В соответствии с Законом Камчатского края от 20.11.2013 № 340 (с изменениями и дополнениями) бюджетные ассегнования были оптимизированы.</t>
  </si>
  <si>
    <t>Ведутся работы по проектированию</t>
  </si>
  <si>
    <t>Выполнены работы по проектированию. Заключен контракт с единственным подрядчиком.</t>
  </si>
  <si>
    <t>Разработка проектной документации, строительство  детского сада.</t>
  </si>
  <si>
    <t>Выполнение проектных работ,  утверждение проектной документации.</t>
  </si>
  <si>
    <t>Формирование региональной системы оценки качества образования</t>
  </si>
  <si>
    <t>Создание условий  для воспроизводства научных кадров в Камчатском крае</t>
  </si>
  <si>
    <t>Денежные средства 
были освоены в рамках подпрограммы 4.1.2. «Проведение и участие в научных мероприятиях (конференции, семинары, презентации, круглые столы), направленных на стимулирование инновационной деятельности в Камчатском крае».</t>
  </si>
  <si>
    <t>На оплату труда в муниципальных дошкольных образовательных организациях,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 выделено и освоено средств на общую сумму 1627435,42034 тыс. руб. Финансирование осуществлялось в соответствии с ежемесячной заявкой о потребности районов.</t>
  </si>
  <si>
    <t xml:space="preserve">На выплату компенсация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 выделено и освоено 90 232,04380 тыс. руб.
Финансирование производилось ежемесячно в соответствии с заключенными соглашениями.
</t>
  </si>
  <si>
    <t>На приобретение учебно-методической литературы, учебно-методических пособий для осуществления воспитательно-образовательного процесса в соответствии с ФГОС дошкольного образования и доставка в образовательные учреждения, реализующие программы дошкольного образования было профинансировано и освоено на общую сумму 1 400,00 тыс. руб. Приобретено и доставлено в образовательные организации Камчатского края, реализующие программы дошкольного образования 420 комплектов по 61 пособию в каждом комплекте.</t>
  </si>
  <si>
    <t>Денежные средства в сумме 50 698,931 тыс. руб. в рамках заключенных соглашений с муниципальными образованиями Камчатского края перечислены органам местного самоуправления, в соответствии с установленными правилами государственной программы.</t>
  </si>
  <si>
    <t>Повышение оплаты труда отдельным категориям работников дошкольных учреждений, финансируемых из местных бюджетов. На повышение оплаты труда отдельным категориям работников дошкольных учреждений, финансируемых из местных бюджетов, выделены и освоены средства в полном объеме на общую сумму 289 153,68 тыс. руб.</t>
  </si>
  <si>
    <t xml:space="preserve">Государственное обеспечение деятельности подведомственных организаций, реализующих программы общего образования. На государственное обеспечение деятельности подведомственных организаций, реализующих программы общего образования выделено и освоено средств на общую сумму 280 253,50019 тыс. руб.
Финансирование было произведено в соответствии с ежемесячной потребностью подведомственных организаций.
</t>
  </si>
  <si>
    <t xml:space="preserve">Государственное обеспечение деятельности подведомственных организаций, реализующих программы дополнительного образования детей. На государственное обеспечение деятельности подведомственных организаций, реализующих программы дополнительного образования детей выделено и освоено средств на общую сумму 185 151,980 тыс. руб.
Финансирование было произведено в соответствии с установленным графиком для краевых учреждений.
</t>
  </si>
  <si>
    <t xml:space="preserve">Развитие муниципальных систем дополнительного образования детей. В мае 2014г. проведен краевой смотр-конкурс муниципальных организаций дополнительного образования в Камчатском крае, победителями которого стали: МБОУ ДОД «Дом детского творчества» г. Вилючинска, МБОУ ДОД «ДЮСШ № 5» г. Петропавловска – Камчатского МБОУ ДОД «Детская школа искусств» п. Усть-Камчатск.
Профинансировано и освоено средств в полном объеме, на общую сумму 1 000 тыс. руб.
</t>
  </si>
  <si>
    <t xml:space="preserve">В ноябре состоялась конференция по вопросам социализации детей в Камчатском крае. 
В декабре в рамках XXIII Международных Рождественских образовательных чтений «Князь Владимир. Цивилизационный выбор Руси: региональный аспект» состоялась межрегиональная научно-практическая конференция «Семья - основа духовно-нравственного воспитания личности ребенка».
</t>
  </si>
  <si>
    <t xml:space="preserve">На государственное обеспечение деятельности организаций для детей-сирот, оставшихся без попечения родителей (детские дома) выделено 152 275, 26255 тыс. руб., освоено средств на общую сумму 152 275,262 тыс. руб.
Финансирование было произведено в соответствии с ежемесячной потребностью  организаций для детей-сирот, оставшихся без попечения родителей (детские дома).
</t>
  </si>
  <si>
    <t>Обеспечение деятельности КГКОУ Паланский детский дом. На обеспечение деятельности КГКОУ «Паланский детский дом» выделено 66 113,827 тыс. руб., освоено средств на общую сумму 66 113,827 тыс. руб.</t>
  </si>
  <si>
    <t xml:space="preserve">На выплату вознаграждения, причитающегося приемному родителю; единовременные выплаты при приеме детей в семью (опека); единовременные выплаты при усыновлении (удочерении) ребенка в Камчатском крае; выплаты на содержание детей-сирот и детей, оставшихся без попечения родителей, в семьях выделено 357 787,830 тыс.руб., освоено средств на общую сумму 357787,830 тыс. руб.
Финансирование было произведено в соответствии с ежемесячной потребностью районов. 
</t>
  </si>
  <si>
    <t xml:space="preserve">На обеспечение деятельности органов опеки и попечительства в Камчатском крае и оплату прочих расходов выделено и освоено средств на общую сумму 37 944,829 тыс. руб.
Финансирование было произведено в соответствии с потребностью районов, с учетом всех полагающихся выплат и индексаций.
</t>
  </si>
  <si>
    <t xml:space="preserve">На выплату ежемесячной доплаты к заработной плате педагогическим работникам муниципальных образовательных учреждений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РФ выделено и освоено средств на общую сумму 413,08186 тыс. руб.
Финансирование было произведено в соответствии с ежемесячной потребностью районов.
</t>
  </si>
  <si>
    <t xml:space="preserve">В 2014 году разработан и включен в учебные планы ДПП новый учебный модуль «Особенности работы с одаренными детьми в образовательной организации». Всего по проблеме поддержки и сопровождения одаренных детей в 2014 году обучено 409 педагогических и руководящих работников.На развитие системы поиска, поддержки и последовательного сопровождения одаренных детей в 2014 году было выделено и освоено в полном объеме 292,93940 тыс. руб. </t>
  </si>
  <si>
    <t>Повышение квалификации педагогов, работающих с одарёнными детьми.</t>
  </si>
  <si>
    <t xml:space="preserve">На выплату денежного вознаграждения классным руководителям общеобразовательных учреждений выделено 60 736,187 тыс. руб., освоено средств на общую сумму 60 736,187 тыс. руб.
Финансирование осуществлялось на основании потребности муниципальных районов.
</t>
  </si>
  <si>
    <t xml:space="preserve">Проведены обучающие семинары для различных категорий работников образовательных учреждений в Камчатском  крае по вопросам организации питания и формирования здорового образа жизни; освоено 300,00 тыс. руб. Финансирование производилось по графику, в соответствии с заключенными соглашениями. 
В 2014 году курсы повышения квалификации в области здорового питания на базе КГАОУ ДОВ «Камчатский институт повышения квалификации педагогических кадров» прошли 99 работников системы образования.
</t>
  </si>
  <si>
    <t>На оснащение оборудованием и организация работы стажировочной площадки по обучению работников системы образования Камчатского края организации здорового питания на базе краевого государственного профессионального образовательного автономного учреждения «Камчатский колледж технологии и сервиса» выделено 6 050,00 тыс. руб., освоено средств на общую сумму 6 050,00 тыс. руб. на приобретение современного технологического оборудования.</t>
  </si>
  <si>
    <t xml:space="preserve">Денежные средства в рамках заключенных Соглашений с муниципальными образованиями Камчатского края перечислены органам местного самоуправления на сумму 19 000,00 тыс.руб., освоение составило 18 981,568 тыс.руб. 
Финансирование производилось в соответствии с графиком и заключенными соглашениями.
</t>
  </si>
  <si>
    <t xml:space="preserve">Приобретение спортивного оборудования и инвентаря, создание спортивных площадок в муниципальных общеобразовательных учреждениях. Денежные средства в рамках заключенных Соглашений с муниципальными образованиями Камчатского края перечислены органам местного самоуправления на сумму 27 353,60 тыс.руб. </t>
  </si>
  <si>
    <t>Растиражированы брошюры для обучающихся общеобразовательных организаций «Планируем здоровое питание» в количестве 500 штук, листовки для дошкольных образовательных организаций «Ваш малыш должен быть здоровым» – 100 штук,  брошюры «для родителей обучающихся общеобразовательных организаций как оградить ребенка от алкоголя и наркотиков» - 500 штук.</t>
  </si>
  <si>
    <t>На обеспечение предоставления бесплатного питания отдельным категориям обучающихся в Камчатском крае (дети из малоимущих семей) выделено 158 334,171 тыс. руб., освоено средств на общую сумму 158 334,171 тыс. руб. Финансирование по данному мероприятию производилось ежемесячно. В  2014 года фактическая численность детей из малообеспеченных семей, многодетных семей и числа коренных малочисленных народов Севера, Сибири и Дальнего Востока, освобожденных от оплаты за питание за отчетный период, составила 10410 человек.</t>
  </si>
  <si>
    <t>Запланированное мероприятие в 2014 года не состоялось. Денежные средства не были освоены.</t>
  </si>
  <si>
    <t>Финансовое обеспечение предоставления бесплатного питания детям из многодетных семей и коренных малочисленных народов Севера в период обучения; компенсация расходов на приобретение одежды, обуви и школьных принадлежностей</t>
  </si>
  <si>
    <t>Приведение организаций  дошкольного, общего образования и дополнительного образования детей в соответствие с основными современными требованиями.</t>
  </si>
  <si>
    <t xml:space="preserve">На приобретение основных средств, проведение капитального ремонта имущества и благоустройство территории подведомственных образовательных учреждений выделено и освоено 21 349,18140 тыс. руб.
Финансирование было произведено в соответствии установленного графика и соглашений с подведомственными учреждениями.
</t>
  </si>
  <si>
    <t xml:space="preserve">Денежные средства в рамках заключенных соглашений с муниципальными образованиями Камчатского края перечислены и освоены органами местного самоуправления на сумму 95 233,28533 тыс.руб.
Финансирование было произведено в соответствии с установленным графиком и соглашениями.
</t>
  </si>
  <si>
    <t xml:space="preserve">Денежные средства в рамках заключенных соглашений с муниципальными образованиями Камчатского края перечислены в полном объеме. Освоены органами местного самоуправления на сумму 50 352,992 тыс.руб. </t>
  </si>
  <si>
    <t>На реализацию Комплекса мероприятий по созданию в общеобразовательных организациях в Камчатском крае, расположенных в сельской местности, условий для занятий физической культурой и спортом средства федерального бюджета поступили в бюджет Камчатского края 20.06.2014г.  Средства направлены на ремонт спортивных залов, отвечающих современным требованиям СанПин, на приобретение спортивного оборудования и строительство спортивных плоскостных сооружений. Субсидии освоены в полном объеме в сумме 22179,40 тыс. руб.</t>
  </si>
  <si>
    <t>Разработка проектной документации, строительство общеобразовательных организаций в Камчатском крае</t>
  </si>
  <si>
    <t xml:space="preserve">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района подведомственным учреждениям  выделено 7 258,65089 тыс. руб., освоены средства в соответствии с потребностью на общую сумму 7 158,94804 тыс. руб.  </t>
  </si>
  <si>
    <t xml:space="preserve">На финансовое обеспечение организации и проведения  ярмарки молодежных вакансий "Молодежь Камчатки - успешная экономика края" было выделено 200,00 тыс. руб., денежные средства освоены в полном объеме.  </t>
  </si>
  <si>
    <t>Ведутся строительные работы объекта: устройство фундамента, устройство стен, полов, металл. колон.</t>
  </si>
  <si>
    <t>Систематически нарушались сроки. Расторжение госконтракта от 02.11.2014 г. Начата подготовка документов на регистрацию прав собственности незавершенного строительства.</t>
  </si>
  <si>
    <t>Представлен эскизный проект и технические решения. Выполнены гидрометеорология и мониторинг окружающей среды территории для строительства объекта.</t>
  </si>
  <si>
    <t>Ведутся работы по выбору и согласованию земельного участка. Земельный участок не определен.</t>
  </si>
  <si>
    <t>Разработка проектной документации.</t>
  </si>
  <si>
    <t xml:space="preserve"> В соответствии с Законом Камчатского края от 20.11.2013 № 340 (с изменениями и дополнениями) бюджетные ассигнования были оптимизированы.</t>
  </si>
  <si>
    <t xml:space="preserve">Выполнение контрольно-надзорных и разрешительных  полномочий  Министерства образования и науки Камчатского края   </t>
  </si>
  <si>
    <t>Контрольно-надзорных и разрешительные  полномочия  Министерства образования и науки Камчатского края   выполнены в полном объеме</t>
  </si>
  <si>
    <t>Участие всех учащихся 8-х классов образовательных организаций Камчатского края</t>
  </si>
  <si>
    <t>Участие 90% учащихся 8-х классов образовательных организаций Камчатского края</t>
  </si>
  <si>
    <t>Участие 91% учащихся 10-х классов образовательных организаций Камчатского края</t>
  </si>
  <si>
    <t>Проведены мониторинговые обследования качества знаний по русскому языку и математике учащихся 8-х и 10-х классов образовательных организаций Камчатского края.</t>
  </si>
  <si>
    <t>Функционирование центра сертификации на базе КГАОУ СПО "Камчатский политехнический техникум"</t>
  </si>
  <si>
    <t xml:space="preserve">Удельный вес численности учителей в возрасте до 30 лет в общей численности учителей общеобразовательных организаций
</t>
  </si>
  <si>
    <t>На базе КГПОАУ "Камчатский политехнический техникум" создан центр сертификации квалификаций. В 2014 году сертификацию прошли 11 человек.</t>
  </si>
  <si>
    <t xml:space="preserve">Учитывая отсутствие тенденции роста по данному показателю, значения показалетей будут откорректированы в сторону уменьшения.
</t>
  </si>
  <si>
    <t xml:space="preserve">Определен Порядок предоставления мер социальной поддержки отдельным категориям граждан в период получения ими образования в государственных и муниципальных образовательных организациях в Камчатском крае
</t>
  </si>
  <si>
    <t xml:space="preserve">Утверждены денежные нормы обеспечения бесплатным питанием обучающихся в государственных профессиональных образовательных организациях в Камчатском крае
</t>
  </si>
  <si>
    <t xml:space="preserve">Утвержден Порядок предоставления субсидий из краевого бюджета частным образовательным организациям, осуществляющим образовательную деятельность по имеющим государственную аккредитацию образовательным программам среднего профессионального образования, в Камчатском крае
</t>
  </si>
  <si>
    <t xml:space="preserve">Утвержден Порядок  проведения оценки последствий принятия решения о реорганизации или ликвидации образовательных организаций в Камчатском крае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</si>
</sst>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FC19]d\ mmmm\ yyyy\ &quot;г.&quot;"/>
  </numFmts>
  <fonts count="75">
    <font>
      <sz val="10"/>
      <name val="Arial Cyr"/>
      <family val="0"/>
    </font>
    <font>
      <sz val="10"/>
      <name val="Times New Roman"/>
      <family val="1"/>
    </font>
    <font>
      <sz val="12"/>
      <name val="Times New Roman"/>
      <family val="1"/>
    </font>
    <font>
      <sz val="11"/>
      <name val="Times New Roman"/>
      <family val="1"/>
    </font>
    <font>
      <vertAlign val="superscript"/>
      <sz val="11"/>
      <name val="Times New Roman"/>
      <family val="1"/>
    </font>
    <font>
      <sz val="9"/>
      <name val="Times New Roman"/>
      <family val="1"/>
    </font>
    <font>
      <sz val="7.5"/>
      <name val="Times New Roman"/>
      <family val="1"/>
    </font>
    <font>
      <i/>
      <sz val="11"/>
      <name val="Times New Roman"/>
      <family val="1"/>
    </font>
    <font>
      <sz val="7"/>
      <color indexed="9"/>
      <name val="Times New Roman"/>
      <family val="1"/>
    </font>
    <font>
      <sz val="14"/>
      <name val="Times New Roman"/>
      <family val="1"/>
    </font>
    <font>
      <vertAlign val="superscript"/>
      <sz val="7.5"/>
      <name val="Times New Roman"/>
      <family val="1"/>
    </font>
    <font>
      <b/>
      <sz val="10"/>
      <name val="Times New Roman"/>
      <family val="1"/>
    </font>
    <font>
      <b/>
      <sz val="7.5"/>
      <name val="Times New Roman"/>
      <family val="1"/>
    </font>
    <font>
      <b/>
      <i/>
      <sz val="8.5"/>
      <name val="Times New Roman"/>
      <family val="1"/>
    </font>
    <font>
      <b/>
      <sz val="8.5"/>
      <name val="Times New Roman"/>
      <family val="1"/>
    </font>
    <font>
      <b/>
      <i/>
      <sz val="7.5"/>
      <name val="Times New Roman"/>
      <family val="1"/>
    </font>
    <font>
      <sz val="8"/>
      <name val="Times New Roman"/>
      <family val="1"/>
    </font>
    <font>
      <i/>
      <sz val="7.5"/>
      <name val="Times New Roman"/>
      <family val="1"/>
    </font>
    <font>
      <sz val="7"/>
      <name val="Times New Roman"/>
      <family val="1"/>
    </font>
    <font>
      <b/>
      <sz val="9"/>
      <name val="Tahoma"/>
      <family val="2"/>
    </font>
    <font>
      <sz val="9"/>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7.5"/>
      <color indexed="9"/>
      <name val="Times New Roman"/>
      <family val="1"/>
    </font>
    <font>
      <sz val="10"/>
      <color indexed="10"/>
      <name val="Times New Roman"/>
      <family val="1"/>
    </font>
    <font>
      <sz val="7.5"/>
      <color indexed="10"/>
      <name val="Times New Roman"/>
      <family val="1"/>
    </font>
    <font>
      <sz val="7.5"/>
      <color indexed="9"/>
      <name val="Times New Roman"/>
      <family val="1"/>
    </font>
    <font>
      <sz val="7.5"/>
      <color indexed="8"/>
      <name val="Times New Roman"/>
      <family val="1"/>
    </font>
    <font>
      <b/>
      <i/>
      <sz val="7.5"/>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7.5"/>
      <color theme="0"/>
      <name val="Times New Roman"/>
      <family val="1"/>
    </font>
    <font>
      <sz val="10"/>
      <color rgb="FFFF0000"/>
      <name val="Times New Roman"/>
      <family val="1"/>
    </font>
    <font>
      <sz val="7.5"/>
      <color rgb="FFFF0000"/>
      <name val="Times New Roman"/>
      <family val="1"/>
    </font>
    <font>
      <sz val="7.5"/>
      <color theme="0"/>
      <name val="Times New Roman"/>
      <family val="1"/>
    </font>
    <font>
      <b/>
      <i/>
      <sz val="7.5"/>
      <color rgb="FFFF0000"/>
      <name val="Times New Roman"/>
      <family val="1"/>
    </font>
    <font>
      <sz val="7.5"/>
      <color theme="1"/>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thin"/>
    </border>
    <border>
      <left>
        <color indexed="63"/>
      </left>
      <right>
        <color indexed="63"/>
      </right>
      <top style="thin"/>
      <bottom>
        <color indexed="63"/>
      </bottom>
    </border>
    <border>
      <left style="hair"/>
      <right/>
      <top style="hair"/>
      <bottom style="hair"/>
    </border>
    <border>
      <left style="hair"/>
      <right style="hair"/>
      <top>
        <color indexed="63"/>
      </top>
      <bottom style="thin"/>
    </border>
    <border>
      <left style="hair"/>
      <right style="hair"/>
      <top>
        <color indexed="63"/>
      </top>
      <bottom>
        <color indexed="63"/>
      </bottom>
    </border>
    <border>
      <left style="hair"/>
      <right style="hair"/>
      <top style="thin"/>
      <bottom style="hair"/>
    </border>
    <border>
      <left style="hair"/>
      <right>
        <color indexed="63"/>
      </right>
      <top>
        <color indexed="63"/>
      </top>
      <bottom style="thin"/>
    </border>
    <border>
      <left style="hair"/>
      <right style="hair"/>
      <top style="thin"/>
      <bottom>
        <color indexed="63"/>
      </bottom>
    </border>
    <border>
      <left style="hair"/>
      <right>
        <color indexed="63"/>
      </right>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style="hair"/>
    </border>
    <border>
      <left style="hair"/>
      <right>
        <color indexed="63"/>
      </right>
      <top style="thin"/>
      <bottom style="hair"/>
    </border>
    <border>
      <left style="hair"/>
      <right style="hair"/>
      <top style="hair"/>
      <bottom>
        <color indexed="63"/>
      </bottom>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hair"/>
      <right>
        <color indexed="63"/>
      </right>
      <top>
        <color indexed="63"/>
      </top>
      <bottom>
        <color indexed="63"/>
      </bottom>
    </border>
    <border>
      <left/>
      <right style="hair"/>
      <top style="hair"/>
      <bottom style="hair"/>
    </border>
    <border>
      <left/>
      <right style="hair"/>
      <top style="hair"/>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style="hair"/>
      <top>
        <color indexed="63"/>
      </top>
      <bottom>
        <color indexed="63"/>
      </bottom>
    </border>
    <border>
      <left style="hair"/>
      <right/>
      <top style="hair"/>
      <bottom style="thin"/>
    </border>
    <border>
      <left style="hair"/>
      <right style="thin"/>
      <top style="thin"/>
      <bottom>
        <color indexed="63"/>
      </bottom>
    </border>
    <border>
      <left/>
      <right style="thin"/>
      <top style="thin"/>
      <bottom/>
    </border>
    <border>
      <left>
        <color indexed="63"/>
      </left>
      <right style="hair"/>
      <top style="hair"/>
      <bottom>
        <color indexed="63"/>
      </bottom>
    </border>
    <border>
      <left style="hair"/>
      <right style="thin"/>
      <top style="thin"/>
      <bottom style="hair"/>
    </border>
    <border>
      <left>
        <color indexed="63"/>
      </left>
      <right style="hair"/>
      <top style="thin"/>
      <bottom>
        <color indexed="63"/>
      </bottom>
    </border>
    <border>
      <left>
        <color indexed="63"/>
      </left>
      <right style="thin"/>
      <top style="hair"/>
      <bottom style="hair"/>
    </border>
    <border>
      <left>
        <color indexed="63"/>
      </left>
      <right style="hair"/>
      <top style="thin"/>
      <bottom style="hair"/>
    </border>
    <border>
      <left>
        <color indexed="63"/>
      </left>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thin"/>
      <top>
        <color indexed="63"/>
      </top>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style="medium"/>
      <top style="thin"/>
      <bottom>
        <color indexed="63"/>
      </bottom>
    </border>
    <border>
      <left/>
      <right>
        <color indexed="63"/>
      </right>
      <top style="hair"/>
      <bottom style="hair"/>
    </border>
    <border>
      <left style="medium"/>
      <right style="hair"/>
      <top>
        <color indexed="63"/>
      </top>
      <bottom>
        <color indexed="63"/>
      </bottom>
    </border>
    <border>
      <left style="hair"/>
      <right style="medium"/>
      <top style="thin"/>
      <bottom style="hair"/>
    </border>
    <border>
      <left>
        <color indexed="63"/>
      </left>
      <right>
        <color indexed="63"/>
      </right>
      <top>
        <color indexed="63"/>
      </top>
      <bottom style="thin"/>
    </border>
    <border>
      <left style="hair"/>
      <right style="medium"/>
      <top style="hair"/>
      <bottom style="hair"/>
    </border>
    <border>
      <left style="hair"/>
      <right style="medium"/>
      <top>
        <color indexed="63"/>
      </top>
      <bottom style="thin"/>
    </border>
    <border>
      <left style="medium"/>
      <right style="hair"/>
      <top style="thin"/>
      <bottom style="hair"/>
    </border>
    <border>
      <left style="hair"/>
      <right style="medium"/>
      <top>
        <color indexed="63"/>
      </top>
      <bottom>
        <color indexed="63"/>
      </bottom>
    </border>
    <border>
      <left>
        <color indexed="63"/>
      </left>
      <right style="hair"/>
      <top>
        <color indexed="63"/>
      </top>
      <bottom style="thin"/>
    </border>
    <border>
      <left style="medium"/>
      <right>
        <color indexed="63"/>
      </right>
      <top style="thin"/>
      <bottom style="thin"/>
    </border>
    <border>
      <left style="hair"/>
      <right style="medium"/>
      <top style="thin"/>
      <bottom style="thin"/>
    </border>
    <border>
      <left style="hair"/>
      <right style="medium"/>
      <top style="hair"/>
      <bottom style="thin"/>
    </border>
    <border>
      <left style="medium"/>
      <right style="hair"/>
      <top style="thin"/>
      <bottom style="thin"/>
    </border>
    <border>
      <left style="medium"/>
      <right style="hair"/>
      <top>
        <color indexed="63"/>
      </top>
      <bottom style="hair"/>
    </border>
    <border>
      <left style="hair"/>
      <right style="medium"/>
      <top>
        <color indexed="63"/>
      </top>
      <bottom style="hair"/>
    </border>
    <border>
      <left style="hair"/>
      <right style="medium"/>
      <top style="hair"/>
      <bottom>
        <color indexed="63"/>
      </bottom>
    </border>
    <border>
      <left style="hair"/>
      <right>
        <color indexed="63"/>
      </right>
      <top style="hair"/>
      <bottom>
        <color indexed="63"/>
      </bottom>
    </border>
    <border>
      <left style="medium"/>
      <right style="hair"/>
      <top style="hair"/>
      <bottom style="hair"/>
    </border>
    <border>
      <left style="medium"/>
      <right style="hair"/>
      <top style="thin"/>
      <bottom>
        <color indexed="63"/>
      </bottom>
    </border>
    <border>
      <left style="hair"/>
      <right style="medium"/>
      <top style="thin"/>
      <bottom>
        <color indexed="63"/>
      </bottom>
    </border>
    <border>
      <left style="medium"/>
      <right style="hair"/>
      <top>
        <color indexed="63"/>
      </top>
      <bottom style="thin"/>
    </border>
    <border>
      <left>
        <color indexed="63"/>
      </left>
      <right style="medium"/>
      <top style="thin"/>
      <bottom style="thin"/>
    </border>
    <border>
      <left/>
      <right style="medium"/>
      <top style="thin"/>
      <bottom/>
    </border>
    <border>
      <left style="medium"/>
      <right style="thin"/>
      <top style="thin"/>
      <bottom>
        <color indexed="63"/>
      </bottom>
    </border>
    <border>
      <left style="medium"/>
      <right style="thin"/>
      <top>
        <color indexed="63"/>
      </top>
      <bottom style="thin"/>
    </border>
    <border>
      <left style="medium"/>
      <right>
        <color indexed="63"/>
      </right>
      <top style="hair"/>
      <bottom/>
    </border>
    <border>
      <left>
        <color indexed="63"/>
      </left>
      <right style="medium"/>
      <top style="hair"/>
      <bottom style="hair"/>
    </border>
    <border>
      <left>
        <color indexed="63"/>
      </left>
      <right style="medium"/>
      <top style="hair"/>
      <bottom>
        <color indexed="63"/>
      </bottom>
    </border>
    <border>
      <left style="hair"/>
      <right>
        <color indexed="63"/>
      </right>
      <top style="hair"/>
      <bottom style="medium"/>
    </border>
    <border>
      <left style="hair"/>
      <right style="hair"/>
      <top style="hair"/>
      <bottom style="medium"/>
    </border>
    <border>
      <left>
        <color indexed="63"/>
      </left>
      <right style="hair"/>
      <top>
        <color indexed="63"/>
      </top>
      <bottom style="medium"/>
    </border>
    <border>
      <left style="hair"/>
      <right style="medium"/>
      <top>
        <color indexed="63"/>
      </top>
      <bottom style="medium"/>
    </border>
    <border>
      <left style="medium"/>
      <right style="thin"/>
      <top style="thin"/>
      <bottom style="hair"/>
    </border>
    <border>
      <left style="thin"/>
      <right style="hair"/>
      <top style="thin"/>
      <bottom style="hair"/>
    </border>
    <border>
      <left>
        <color indexed="63"/>
      </left>
      <right style="medium"/>
      <top>
        <color indexed="63"/>
      </top>
      <bottom>
        <color indexed="63"/>
      </bottom>
    </border>
    <border>
      <left style="hair"/>
      <right style="hair"/>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right style="thin"/>
      <top style="medium"/>
      <bottom/>
    </border>
    <border>
      <left style="thin"/>
      <right style="medium"/>
      <top style="medium"/>
      <bottom>
        <color indexed="63"/>
      </bottom>
    </border>
    <border>
      <left style="thin"/>
      <right style="medium"/>
      <top>
        <color indexed="63"/>
      </top>
      <bottom>
        <color indexed="63"/>
      </bottom>
    </border>
    <border>
      <left style="medium"/>
      <right style="thin"/>
      <top style="hair"/>
      <bottom style="thin"/>
    </border>
    <border>
      <left style="thin"/>
      <right style="thin"/>
      <top style="hair"/>
      <bottom style="thin"/>
    </border>
    <border>
      <left style="thin"/>
      <right style="thin"/>
      <top style="hair"/>
      <bottom>
        <color indexed="63"/>
      </bottom>
    </border>
    <border>
      <left style="thin"/>
      <right style="medium"/>
      <top style="hair"/>
      <bottom>
        <color indexed="63"/>
      </bottom>
    </border>
    <border>
      <left style="medium"/>
      <right style="hair"/>
      <top style="hair"/>
      <bottom>
        <color indexed="63"/>
      </bottom>
    </border>
    <border>
      <left style="medium"/>
      <right/>
      <top style="hair"/>
      <bottom style="thin"/>
    </border>
    <border>
      <left style="medium"/>
      <right/>
      <top style="hair"/>
      <bottom style="hair"/>
    </border>
    <border>
      <left/>
      <right style="medium"/>
      <top style="hair"/>
      <bottom style="thin"/>
    </border>
    <border>
      <left style="medium"/>
      <right style="hair"/>
      <top style="hair"/>
      <bottom style="thin"/>
    </border>
    <border>
      <left style="medium"/>
      <right/>
      <top>
        <color indexed="63"/>
      </top>
      <bottom style="hair"/>
    </border>
    <border>
      <left>
        <color indexed="63"/>
      </left>
      <right style="thin"/>
      <top>
        <color indexed="63"/>
      </top>
      <bottom style="hair"/>
    </border>
    <border>
      <left>
        <color indexed="63"/>
      </left>
      <right style="thin"/>
      <top style="hair"/>
      <bottom/>
    </border>
    <border>
      <left style="medium"/>
      <right>
        <color indexed="63"/>
      </right>
      <top>
        <color indexed="63"/>
      </top>
      <bottom style="thin"/>
    </border>
    <border>
      <left>
        <color indexed="63"/>
      </left>
      <right style="thin"/>
      <top style="hair"/>
      <bottom style="thin"/>
    </border>
    <border>
      <left style="medium"/>
      <right style="thin"/>
      <top style="hair"/>
      <bottom style="hair"/>
    </border>
    <border>
      <left style="hair"/>
      <right style="medium"/>
      <top style="hair"/>
      <bottom style="medium"/>
    </border>
    <border>
      <left style="medium"/>
      <right style="hair"/>
      <top style="hair"/>
      <bottom style="medium"/>
    </border>
    <border>
      <left style="medium"/>
      <right style="thin"/>
      <top style="medium"/>
      <bottom style="thin"/>
    </border>
    <border>
      <left style="thin"/>
      <right style="medium"/>
      <top style="medium"/>
      <bottom style="thin"/>
    </border>
    <border>
      <left>
        <color indexed="63"/>
      </left>
      <right style="thin"/>
      <top>
        <color indexed="63"/>
      </top>
      <bottom>
        <color indexed="63"/>
      </bottom>
    </border>
    <border>
      <left/>
      <right>
        <color indexed="63"/>
      </right>
      <top style="hair"/>
      <bottom style="thin"/>
    </border>
    <border>
      <left>
        <color indexed="63"/>
      </left>
      <right style="hair"/>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48" fillId="0" borderId="0">
      <alignment/>
      <protection/>
    </xf>
    <xf numFmtId="0" fontId="0"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939">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vertical="top"/>
    </xf>
    <xf numFmtId="0" fontId="3" fillId="0" borderId="10" xfId="0" applyFont="1" applyBorder="1" applyAlignment="1">
      <alignment horizontal="center" vertical="top"/>
    </xf>
    <xf numFmtId="0" fontId="3" fillId="0" borderId="0" xfId="0" applyFont="1" applyAlignment="1">
      <alignment horizontal="right"/>
    </xf>
    <xf numFmtId="0" fontId="3" fillId="0" borderId="10" xfId="0" applyFont="1" applyBorder="1" applyAlignment="1">
      <alignment horizontal="center" vertical="top" wrapText="1"/>
    </xf>
    <xf numFmtId="49" fontId="3" fillId="0" borderId="10" xfId="0" applyNumberFormat="1" applyFont="1" applyBorder="1" applyAlignment="1">
      <alignment horizontal="center" vertical="top"/>
    </xf>
    <xf numFmtId="0" fontId="2" fillId="0" borderId="0" xfId="0" applyFont="1" applyAlignment="1">
      <alignment/>
    </xf>
    <xf numFmtId="0" fontId="3" fillId="0" borderId="10" xfId="0" applyFont="1" applyBorder="1" applyAlignment="1">
      <alignment horizontal="center" vertical="center"/>
    </xf>
    <xf numFmtId="0" fontId="5" fillId="0" borderId="0" xfId="0" applyFont="1" applyAlignment="1">
      <alignmen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xf>
    <xf numFmtId="0" fontId="3" fillId="0" borderId="0" xfId="0" applyFont="1" applyAlignment="1">
      <alignment horizontal="center" vertical="top" wrapText="1"/>
    </xf>
    <xf numFmtId="0" fontId="3" fillId="0" borderId="0" xfId="0" applyFont="1" applyAlignment="1">
      <alignment/>
    </xf>
    <xf numFmtId="0" fontId="7" fillId="0" borderId="0" xfId="0" applyFont="1" applyAlignment="1">
      <alignment vertical="top"/>
    </xf>
    <xf numFmtId="0" fontId="3" fillId="0" borderId="0" xfId="0" applyFont="1" applyAlignment="1">
      <alignment horizontal="center" vertical="top"/>
    </xf>
    <xf numFmtId="0" fontId="3" fillId="0" borderId="11" xfId="0" applyFont="1" applyBorder="1" applyAlignment="1">
      <alignment horizontal="center" vertical="top" wrapText="1"/>
    </xf>
    <xf numFmtId="0" fontId="48" fillId="0" borderId="0" xfId="53" applyAlignment="1">
      <alignment vertical="top" wrapText="1"/>
      <protection/>
    </xf>
    <xf numFmtId="0" fontId="48" fillId="0" borderId="0" xfId="53">
      <alignment/>
      <protection/>
    </xf>
    <xf numFmtId="0" fontId="67" fillId="0" borderId="0" xfId="53" applyFont="1" applyBorder="1" applyAlignment="1">
      <alignment horizontal="center" vertical="center" wrapText="1"/>
      <protection/>
    </xf>
    <xf numFmtId="0" fontId="67" fillId="0" borderId="0" xfId="53" applyFont="1" applyBorder="1" applyAlignment="1">
      <alignment horizontal="right" vertical="center" wrapText="1"/>
      <protection/>
    </xf>
    <xf numFmtId="0" fontId="67" fillId="0" borderId="12" xfId="53" applyFont="1" applyBorder="1" applyAlignment="1">
      <alignment vertical="top" wrapText="1"/>
      <protection/>
    </xf>
    <xf numFmtId="0" fontId="67" fillId="0" borderId="13" xfId="53" applyFont="1" applyBorder="1" applyAlignment="1">
      <alignment vertical="top" wrapText="1"/>
      <protection/>
    </xf>
    <xf numFmtId="0" fontId="67" fillId="0" borderId="14" xfId="53" applyFont="1" applyBorder="1" applyAlignment="1">
      <alignment vertical="top" wrapText="1"/>
      <protection/>
    </xf>
    <xf numFmtId="0" fontId="57" fillId="0" borderId="12" xfId="53" applyFont="1" applyBorder="1" applyAlignment="1">
      <alignment vertical="top" wrapText="1"/>
      <protection/>
    </xf>
    <xf numFmtId="0" fontId="48" fillId="0" borderId="13" xfId="53" applyBorder="1" applyAlignment="1">
      <alignment vertical="top" wrapText="1"/>
      <protection/>
    </xf>
    <xf numFmtId="0" fontId="48" fillId="0" borderId="14" xfId="53" applyBorder="1" applyAlignment="1">
      <alignment vertical="top" wrapText="1"/>
      <protection/>
    </xf>
    <xf numFmtId="0" fontId="57" fillId="0" borderId="15" xfId="53" applyFont="1" applyBorder="1" applyAlignment="1">
      <alignment vertical="top" wrapText="1"/>
      <protection/>
    </xf>
    <xf numFmtId="0" fontId="48" fillId="0" borderId="16" xfId="53" applyBorder="1" applyAlignment="1">
      <alignment vertical="top" wrapText="1"/>
      <protection/>
    </xf>
    <xf numFmtId="0" fontId="48" fillId="0" borderId="17" xfId="53" applyBorder="1" applyAlignment="1">
      <alignment vertical="top" wrapText="1"/>
      <protection/>
    </xf>
    <xf numFmtId="0" fontId="67" fillId="0" borderId="18" xfId="53" applyFont="1" applyBorder="1" applyAlignment="1">
      <alignment vertical="top" wrapText="1"/>
      <protection/>
    </xf>
    <xf numFmtId="0" fontId="67" fillId="0" borderId="19" xfId="53" applyFont="1" applyBorder="1" applyAlignment="1">
      <alignment vertical="top" wrapText="1"/>
      <protection/>
    </xf>
    <xf numFmtId="0" fontId="67" fillId="0" borderId="20" xfId="53" applyFont="1" applyBorder="1" applyAlignment="1">
      <alignment vertical="top" wrapText="1"/>
      <protection/>
    </xf>
    <xf numFmtId="0" fontId="67" fillId="0" borderId="21" xfId="53" applyFont="1" applyBorder="1" applyAlignment="1">
      <alignment horizontal="center" vertical="center" wrapText="1"/>
      <protection/>
    </xf>
    <xf numFmtId="0" fontId="67" fillId="0" borderId="22" xfId="53" applyFont="1" applyBorder="1" applyAlignment="1">
      <alignment horizontal="center" vertical="center" wrapText="1"/>
      <protection/>
    </xf>
    <xf numFmtId="0" fontId="67" fillId="0" borderId="23" xfId="53" applyFont="1" applyBorder="1" applyAlignment="1">
      <alignment horizontal="center" vertical="center" wrapText="1"/>
      <protection/>
    </xf>
    <xf numFmtId="0" fontId="3" fillId="0" borderId="0" xfId="0" applyFont="1" applyAlignment="1">
      <alignment horizontal="justify" wrapText="1"/>
    </xf>
    <xf numFmtId="1" fontId="3" fillId="0" borderId="10" xfId="0" applyNumberFormat="1" applyFont="1" applyBorder="1" applyAlignment="1">
      <alignment horizontal="center" vertical="top"/>
    </xf>
    <xf numFmtId="0" fontId="3" fillId="0" borderId="10" xfId="0" applyNumberFormat="1" applyFont="1" applyBorder="1" applyAlignment="1">
      <alignment horizontal="center" vertical="top"/>
    </xf>
    <xf numFmtId="0" fontId="3" fillId="0" borderId="10" xfId="0" applyNumberFormat="1" applyFont="1" applyBorder="1" applyAlignment="1">
      <alignment horizontal="center" vertical="top" wrapText="1"/>
    </xf>
    <xf numFmtId="0" fontId="3" fillId="0" borderId="0" xfId="0" applyFont="1" applyFill="1" applyAlignment="1">
      <alignment vertical="top"/>
    </xf>
    <xf numFmtId="0" fontId="1" fillId="33" borderId="0" xfId="0" applyFont="1" applyFill="1" applyAlignment="1">
      <alignment/>
    </xf>
    <xf numFmtId="168" fontId="1" fillId="33" borderId="0" xfId="0" applyNumberFormat="1" applyFont="1" applyFill="1" applyAlignment="1">
      <alignment/>
    </xf>
    <xf numFmtId="2" fontId="2" fillId="33" borderId="0" xfId="0" applyNumberFormat="1" applyFont="1" applyFill="1" applyAlignment="1">
      <alignment horizontal="center" vertical="center"/>
    </xf>
    <xf numFmtId="49" fontId="1" fillId="33" borderId="0" xfId="0" applyNumberFormat="1" applyFont="1" applyFill="1" applyAlignment="1">
      <alignment/>
    </xf>
    <xf numFmtId="2" fontId="2" fillId="33" borderId="0" xfId="0" applyNumberFormat="1" applyFont="1" applyFill="1" applyAlignment="1">
      <alignment horizontal="center" vertical="center" wrapText="1"/>
    </xf>
    <xf numFmtId="0" fontId="3" fillId="33" borderId="0" xfId="0" applyFont="1" applyFill="1" applyAlignment="1">
      <alignment/>
    </xf>
    <xf numFmtId="168" fontId="8" fillId="33" borderId="0" xfId="0" applyNumberFormat="1" applyFont="1" applyFill="1" applyAlignment="1">
      <alignment/>
    </xf>
    <xf numFmtId="0" fontId="2" fillId="33" borderId="0" xfId="0" applyFont="1" applyFill="1" applyAlignment="1">
      <alignment vertical="center" wrapText="1"/>
    </xf>
    <xf numFmtId="0" fontId="2" fillId="33" borderId="0" xfId="0" applyFont="1" applyFill="1" applyAlignment="1">
      <alignment horizontal="center" vertical="center" wrapText="1"/>
    </xf>
    <xf numFmtId="168" fontId="3" fillId="33" borderId="0" xfId="0" applyNumberFormat="1" applyFont="1" applyFill="1" applyAlignment="1">
      <alignment/>
    </xf>
    <xf numFmtId="49" fontId="3" fillId="33" borderId="0" xfId="0" applyNumberFormat="1" applyFont="1" applyFill="1" applyAlignment="1">
      <alignment/>
    </xf>
    <xf numFmtId="0" fontId="3" fillId="33" borderId="0" xfId="0" applyFont="1" applyFill="1" applyAlignment="1">
      <alignment/>
    </xf>
    <xf numFmtId="2" fontId="3" fillId="33" borderId="0" xfId="0" applyNumberFormat="1" applyFont="1" applyFill="1" applyAlignment="1">
      <alignment horizontal="center" vertical="center"/>
    </xf>
    <xf numFmtId="0" fontId="6" fillId="33" borderId="0" xfId="0" applyFont="1" applyFill="1" applyAlignment="1">
      <alignment/>
    </xf>
    <xf numFmtId="168" fontId="6" fillId="33" borderId="24" xfId="0" applyNumberFormat="1" applyFont="1" applyFill="1" applyBorder="1" applyAlignment="1">
      <alignment horizontal="center" vertical="top" wrapText="1"/>
    </xf>
    <xf numFmtId="0" fontId="6" fillId="33" borderId="11" xfId="0" applyFont="1" applyFill="1" applyBorder="1" applyAlignment="1">
      <alignment horizontal="center" vertical="top"/>
    </xf>
    <xf numFmtId="3" fontId="6" fillId="33" borderId="11" xfId="0" applyNumberFormat="1" applyFont="1" applyFill="1" applyBorder="1" applyAlignment="1">
      <alignment horizontal="center" vertical="top"/>
    </xf>
    <xf numFmtId="49" fontId="6" fillId="33" borderId="11" xfId="0" applyNumberFormat="1" applyFont="1" applyFill="1" applyBorder="1" applyAlignment="1">
      <alignment horizontal="center" vertical="top"/>
    </xf>
    <xf numFmtId="2" fontId="6" fillId="33" borderId="11" xfId="0" applyNumberFormat="1" applyFont="1" applyFill="1" applyBorder="1" applyAlignment="1">
      <alignment horizontal="center" vertical="center"/>
    </xf>
    <xf numFmtId="0" fontId="6" fillId="33" borderId="10" xfId="0" applyFont="1" applyFill="1" applyBorder="1" applyAlignment="1">
      <alignment horizontal="center" vertical="top"/>
    </xf>
    <xf numFmtId="0" fontId="12" fillId="33" borderId="0" xfId="0" applyFont="1" applyFill="1" applyAlignment="1">
      <alignment/>
    </xf>
    <xf numFmtId="3" fontId="14" fillId="33" borderId="0" xfId="0" applyNumberFormat="1" applyFont="1" applyFill="1" applyBorder="1" applyAlignment="1">
      <alignment horizontal="center" vertical="top"/>
    </xf>
    <xf numFmtId="168" fontId="14" fillId="33" borderId="10" xfId="0" applyNumberFormat="1" applyFont="1" applyFill="1" applyBorder="1" applyAlignment="1">
      <alignment horizontal="left" vertical="top"/>
    </xf>
    <xf numFmtId="49" fontId="14" fillId="33" borderId="0" xfId="0" applyNumberFormat="1" applyFont="1" applyFill="1" applyBorder="1" applyAlignment="1">
      <alignment horizontal="center" vertical="top"/>
    </xf>
    <xf numFmtId="2" fontId="14" fillId="33" borderId="13" xfId="0" applyNumberFormat="1" applyFont="1" applyFill="1" applyBorder="1" applyAlignment="1">
      <alignment horizontal="center" vertical="center"/>
    </xf>
    <xf numFmtId="0" fontId="14" fillId="33" borderId="0" xfId="0" applyFont="1" applyFill="1" applyAlignment="1">
      <alignment/>
    </xf>
    <xf numFmtId="168" fontId="14" fillId="33" borderId="0" xfId="0" applyNumberFormat="1" applyFont="1" applyFill="1" applyAlignment="1">
      <alignment/>
    </xf>
    <xf numFmtId="3" fontId="14" fillId="33" borderId="25" xfId="0" applyNumberFormat="1" applyFont="1" applyFill="1" applyBorder="1" applyAlignment="1">
      <alignment horizontal="center" vertical="top"/>
    </xf>
    <xf numFmtId="49" fontId="14" fillId="33" borderId="25" xfId="0" applyNumberFormat="1" applyFont="1" applyFill="1" applyBorder="1" applyAlignment="1">
      <alignment horizontal="center" vertical="top"/>
    </xf>
    <xf numFmtId="168" fontId="14" fillId="33" borderId="11" xfId="0" applyNumberFormat="1" applyFont="1" applyFill="1" applyBorder="1" applyAlignment="1">
      <alignment horizontal="left" vertical="top"/>
    </xf>
    <xf numFmtId="3" fontId="14" fillId="33" borderId="26" xfId="0" applyNumberFormat="1" applyFont="1" applyFill="1" applyBorder="1" applyAlignment="1">
      <alignment horizontal="center" vertical="top"/>
    </xf>
    <xf numFmtId="168" fontId="14" fillId="33" borderId="21" xfId="0" applyNumberFormat="1" applyFont="1" applyFill="1" applyBorder="1" applyAlignment="1">
      <alignment horizontal="left" vertical="top"/>
    </xf>
    <xf numFmtId="49" fontId="14" fillId="33" borderId="26" xfId="0" applyNumberFormat="1" applyFont="1" applyFill="1" applyBorder="1" applyAlignment="1">
      <alignment horizontal="center" vertical="top"/>
    </xf>
    <xf numFmtId="2" fontId="14" fillId="33" borderId="16" xfId="0" applyNumberFormat="1" applyFont="1" applyFill="1" applyBorder="1" applyAlignment="1">
      <alignment horizontal="center" vertical="center"/>
    </xf>
    <xf numFmtId="49" fontId="12" fillId="33" borderId="19" xfId="0" applyNumberFormat="1" applyFont="1" applyFill="1" applyBorder="1" applyAlignment="1">
      <alignment vertical="center" wrapText="1"/>
    </xf>
    <xf numFmtId="168" fontId="12" fillId="33" borderId="27" xfId="0" applyNumberFormat="1" applyFont="1" applyFill="1" applyBorder="1" applyAlignment="1">
      <alignment horizontal="left"/>
    </xf>
    <xf numFmtId="168" fontId="68" fillId="33" borderId="28" xfId="0" applyNumberFormat="1" applyFont="1" applyFill="1" applyBorder="1" applyAlignment="1">
      <alignment horizontal="left"/>
    </xf>
    <xf numFmtId="168" fontId="68" fillId="33" borderId="27" xfId="0" applyNumberFormat="1" applyFont="1" applyFill="1" applyBorder="1" applyAlignment="1">
      <alignment horizontal="left"/>
    </xf>
    <xf numFmtId="168" fontId="68" fillId="33" borderId="29" xfId="0" applyNumberFormat="1" applyFont="1" applyFill="1" applyBorder="1" applyAlignment="1">
      <alignment horizontal="left"/>
    </xf>
    <xf numFmtId="49" fontId="6" fillId="33" borderId="30" xfId="0" applyNumberFormat="1" applyFont="1" applyFill="1" applyBorder="1" applyAlignment="1">
      <alignment horizontal="center"/>
    </xf>
    <xf numFmtId="49" fontId="6" fillId="33" borderId="31" xfId="0" applyNumberFormat="1" applyFont="1" applyFill="1" applyBorder="1" applyAlignment="1">
      <alignment/>
    </xf>
    <xf numFmtId="2" fontId="6" fillId="33" borderId="31" xfId="0" applyNumberFormat="1" applyFont="1" applyFill="1" applyBorder="1" applyAlignment="1">
      <alignment horizontal="center" vertical="center"/>
    </xf>
    <xf numFmtId="168" fontId="12" fillId="33" borderId="32" xfId="0" applyNumberFormat="1" applyFont="1" applyFill="1" applyBorder="1" applyAlignment="1">
      <alignment horizontal="left"/>
    </xf>
    <xf numFmtId="168" fontId="12" fillId="33" borderId="13" xfId="0" applyNumberFormat="1" applyFont="1" applyFill="1" applyBorder="1" applyAlignment="1">
      <alignment horizontal="left"/>
    </xf>
    <xf numFmtId="168" fontId="12" fillId="33" borderId="33" xfId="0" applyNumberFormat="1" applyFont="1" applyFill="1" applyBorder="1" applyAlignment="1">
      <alignment horizontal="left"/>
    </xf>
    <xf numFmtId="168" fontId="12" fillId="33" borderId="34" xfId="0" applyNumberFormat="1" applyFont="1" applyFill="1" applyBorder="1" applyAlignment="1">
      <alignment horizontal="left"/>
    </xf>
    <xf numFmtId="168" fontId="12" fillId="33" borderId="35" xfId="0" applyNumberFormat="1" applyFont="1" applyFill="1" applyBorder="1" applyAlignment="1">
      <alignment horizontal="left"/>
    </xf>
    <xf numFmtId="49" fontId="6" fillId="33" borderId="25" xfId="0" applyNumberFormat="1" applyFont="1" applyFill="1" applyBorder="1" applyAlignment="1">
      <alignment horizontal="center"/>
    </xf>
    <xf numFmtId="0" fontId="0" fillId="33" borderId="13" xfId="0" applyFill="1" applyBorder="1" applyAlignment="1">
      <alignment/>
    </xf>
    <xf numFmtId="2" fontId="6" fillId="33" borderId="13" xfId="0" applyNumberFormat="1" applyFont="1" applyFill="1" applyBorder="1" applyAlignment="1">
      <alignment horizontal="center" vertical="center"/>
    </xf>
    <xf numFmtId="168" fontId="12" fillId="33" borderId="26" xfId="0" applyNumberFormat="1" applyFont="1" applyFill="1" applyBorder="1" applyAlignment="1">
      <alignment horizontal="left"/>
    </xf>
    <xf numFmtId="168" fontId="12" fillId="33" borderId="36" xfId="0" applyNumberFormat="1" applyFont="1" applyFill="1" applyBorder="1" applyAlignment="1">
      <alignment horizontal="left"/>
    </xf>
    <xf numFmtId="168" fontId="12" fillId="33" borderId="37" xfId="0" applyNumberFormat="1" applyFont="1" applyFill="1" applyBorder="1" applyAlignment="1">
      <alignment horizontal="left"/>
    </xf>
    <xf numFmtId="168" fontId="12" fillId="33" borderId="38" xfId="0" applyNumberFormat="1" applyFont="1" applyFill="1" applyBorder="1" applyAlignment="1">
      <alignment horizontal="left"/>
    </xf>
    <xf numFmtId="168" fontId="12" fillId="33" borderId="39" xfId="0" applyNumberFormat="1" applyFont="1" applyFill="1" applyBorder="1" applyAlignment="1">
      <alignment horizontal="left"/>
    </xf>
    <xf numFmtId="168" fontId="6" fillId="33" borderId="40" xfId="0" applyNumberFormat="1" applyFont="1" applyFill="1" applyBorder="1" applyAlignment="1">
      <alignment horizontal="left"/>
    </xf>
    <xf numFmtId="168" fontId="12" fillId="33" borderId="16" xfId="0" applyNumberFormat="1" applyFont="1" applyFill="1" applyBorder="1" applyAlignment="1">
      <alignment horizontal="left"/>
    </xf>
    <xf numFmtId="168" fontId="12" fillId="33" borderId="28" xfId="0" applyNumberFormat="1" applyFont="1" applyFill="1" applyBorder="1" applyAlignment="1">
      <alignment horizontal="left"/>
    </xf>
    <xf numFmtId="168" fontId="12" fillId="33" borderId="41" xfId="0" applyNumberFormat="1" applyFont="1" applyFill="1" applyBorder="1" applyAlignment="1">
      <alignment horizontal="left"/>
    </xf>
    <xf numFmtId="0" fontId="0" fillId="33" borderId="27" xfId="0" applyFill="1" applyBorder="1" applyAlignment="1">
      <alignment/>
    </xf>
    <xf numFmtId="2" fontId="6" fillId="33" borderId="27" xfId="0" applyNumberFormat="1" applyFont="1" applyFill="1" applyBorder="1" applyAlignment="1">
      <alignment horizontal="center" vertical="center"/>
    </xf>
    <xf numFmtId="168" fontId="6" fillId="33" borderId="0" xfId="0" applyNumberFormat="1" applyFont="1" applyFill="1" applyAlignment="1">
      <alignment/>
    </xf>
    <xf numFmtId="168" fontId="6" fillId="33" borderId="19" xfId="0" applyNumberFormat="1" applyFont="1" applyFill="1" applyBorder="1" applyAlignment="1">
      <alignment horizontal="left" vertical="top" wrapText="1"/>
    </xf>
    <xf numFmtId="168" fontId="6" fillId="33" borderId="29" xfId="0" applyNumberFormat="1" applyFont="1" applyFill="1" applyBorder="1" applyAlignment="1">
      <alignment horizontal="left" vertical="top" wrapText="1"/>
    </xf>
    <xf numFmtId="168" fontId="6" fillId="33" borderId="28" xfId="0" applyNumberFormat="1" applyFont="1" applyFill="1" applyBorder="1" applyAlignment="1">
      <alignment horizontal="left" vertical="top" wrapText="1"/>
    </xf>
    <xf numFmtId="49" fontId="6" fillId="33" borderId="28" xfId="0" applyNumberFormat="1" applyFont="1" applyFill="1" applyBorder="1" applyAlignment="1">
      <alignment vertical="top" wrapText="1"/>
    </xf>
    <xf numFmtId="2" fontId="6" fillId="33" borderId="28" xfId="0" applyNumberFormat="1" applyFont="1" applyFill="1" applyBorder="1" applyAlignment="1">
      <alignment horizontal="center" vertical="center" wrapText="1"/>
    </xf>
    <xf numFmtId="0" fontId="6" fillId="33" borderId="0" xfId="0" applyFont="1" applyFill="1" applyAlignment="1">
      <alignment vertical="top"/>
    </xf>
    <xf numFmtId="168" fontId="6" fillId="33" borderId="42" xfId="0" applyNumberFormat="1" applyFont="1" applyFill="1" applyBorder="1" applyAlignment="1">
      <alignment horizontal="left" vertical="top" wrapText="1"/>
    </xf>
    <xf numFmtId="168" fontId="6" fillId="33" borderId="13" xfId="0" applyNumberFormat="1" applyFont="1" applyFill="1" applyBorder="1" applyAlignment="1">
      <alignment horizontal="left" vertical="top" wrapText="1"/>
    </xf>
    <xf numFmtId="49" fontId="6" fillId="33" borderId="13" xfId="0" applyNumberFormat="1" applyFont="1" applyFill="1" applyBorder="1" applyAlignment="1">
      <alignment horizontal="center" vertical="top"/>
    </xf>
    <xf numFmtId="168" fontId="6" fillId="33" borderId="43" xfId="0" applyNumberFormat="1" applyFont="1" applyFill="1" applyBorder="1" applyAlignment="1">
      <alignment horizontal="left" vertical="top" wrapText="1"/>
    </xf>
    <xf numFmtId="168" fontId="6" fillId="33" borderId="16" xfId="0" applyNumberFormat="1" applyFont="1" applyFill="1" applyBorder="1" applyAlignment="1">
      <alignment horizontal="left" vertical="top" wrapText="1"/>
    </xf>
    <xf numFmtId="168" fontId="6" fillId="33" borderId="27" xfId="0" applyNumberFormat="1" applyFont="1" applyFill="1" applyBorder="1" applyAlignment="1">
      <alignment horizontal="left" vertical="top" wrapText="1"/>
    </xf>
    <xf numFmtId="49" fontId="6" fillId="33" borderId="27" xfId="0" applyNumberFormat="1" applyFont="1" applyFill="1" applyBorder="1" applyAlignment="1">
      <alignment vertical="top" wrapText="1"/>
    </xf>
    <xf numFmtId="2" fontId="6" fillId="33" borderId="27" xfId="0" applyNumberFormat="1" applyFont="1" applyFill="1" applyBorder="1" applyAlignment="1">
      <alignment horizontal="center" vertical="center" wrapText="1"/>
    </xf>
    <xf numFmtId="49" fontId="6" fillId="33" borderId="44" xfId="0" applyNumberFormat="1" applyFont="1" applyFill="1" applyBorder="1" applyAlignment="1">
      <alignment horizontal="left" vertical="top" wrapText="1"/>
    </xf>
    <xf numFmtId="49" fontId="6" fillId="33" borderId="22" xfId="0" applyNumberFormat="1" applyFont="1" applyFill="1" applyBorder="1" applyAlignment="1">
      <alignment horizontal="center" vertical="center"/>
    </xf>
    <xf numFmtId="49" fontId="6" fillId="33" borderId="22" xfId="0" applyNumberFormat="1" applyFont="1" applyFill="1" applyBorder="1" applyAlignment="1">
      <alignment horizontal="center" vertical="top"/>
    </xf>
    <xf numFmtId="168" fontId="6" fillId="33" borderId="22" xfId="0" applyNumberFormat="1" applyFont="1" applyFill="1" applyBorder="1" applyAlignment="1">
      <alignment horizontal="left" vertical="top" wrapText="1"/>
    </xf>
    <xf numFmtId="168" fontId="6" fillId="33" borderId="45" xfId="0" applyNumberFormat="1" applyFont="1" applyFill="1" applyBorder="1" applyAlignment="1">
      <alignment horizontal="left" vertical="top" wrapText="1"/>
    </xf>
    <xf numFmtId="49" fontId="6" fillId="33" borderId="45" xfId="0" applyNumberFormat="1" applyFont="1" applyFill="1" applyBorder="1" applyAlignment="1">
      <alignment horizontal="center" vertical="top"/>
    </xf>
    <xf numFmtId="0" fontId="6" fillId="33" borderId="22" xfId="0" applyFont="1" applyFill="1" applyBorder="1" applyAlignment="1">
      <alignment horizontal="left" vertical="top" wrapText="1"/>
    </xf>
    <xf numFmtId="2" fontId="6" fillId="33" borderId="46" xfId="0" applyNumberFormat="1" applyFont="1" applyFill="1" applyBorder="1" applyAlignment="1">
      <alignment horizontal="center" vertical="center" wrapText="1"/>
    </xf>
    <xf numFmtId="49" fontId="6" fillId="33" borderId="46" xfId="0" applyNumberFormat="1" applyFont="1" applyFill="1" applyBorder="1" applyAlignment="1">
      <alignment horizontal="center" vertical="top"/>
    </xf>
    <xf numFmtId="2" fontId="6" fillId="33" borderId="31" xfId="0" applyNumberFormat="1" applyFont="1" applyFill="1" applyBorder="1" applyAlignment="1">
      <alignment horizontal="center" vertical="center" wrapText="1"/>
    </xf>
    <xf numFmtId="2" fontId="6" fillId="33" borderId="29" xfId="0" applyNumberFormat="1"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2" fontId="6" fillId="33" borderId="16" xfId="0" applyNumberFormat="1" applyFont="1" applyFill="1" applyBorder="1" applyAlignment="1">
      <alignment horizontal="center" vertical="center" wrapText="1"/>
    </xf>
    <xf numFmtId="0" fontId="16" fillId="33" borderId="0" xfId="0" applyFont="1" applyFill="1" applyAlignment="1">
      <alignment/>
    </xf>
    <xf numFmtId="168" fontId="6" fillId="33" borderId="29" xfId="0" applyNumberFormat="1" applyFont="1" applyFill="1" applyBorder="1" applyAlignment="1">
      <alignment horizontal="center" vertical="center" wrapText="1"/>
    </xf>
    <xf numFmtId="168" fontId="6" fillId="33" borderId="29" xfId="0" applyNumberFormat="1" applyFont="1" applyFill="1" applyBorder="1" applyAlignment="1">
      <alignment horizontal="left" vertical="center" wrapText="1"/>
    </xf>
    <xf numFmtId="0" fontId="1" fillId="33" borderId="25" xfId="0" applyFont="1" applyFill="1" applyBorder="1" applyAlignment="1">
      <alignment/>
    </xf>
    <xf numFmtId="168" fontId="6" fillId="33" borderId="13" xfId="0" applyNumberFormat="1" applyFont="1" applyFill="1" applyBorder="1" applyAlignment="1">
      <alignment horizontal="center" vertical="top" wrapText="1"/>
    </xf>
    <xf numFmtId="168" fontId="6" fillId="33" borderId="16" xfId="0" applyNumberFormat="1" applyFont="1" applyFill="1" applyBorder="1" applyAlignment="1">
      <alignment horizontal="center" vertical="top" wrapText="1"/>
    </xf>
    <xf numFmtId="168" fontId="6" fillId="33" borderId="27" xfId="0" applyNumberFormat="1" applyFont="1" applyFill="1" applyBorder="1" applyAlignment="1">
      <alignment horizontal="center" vertical="top" wrapText="1"/>
    </xf>
    <xf numFmtId="49" fontId="6" fillId="33" borderId="27" xfId="0" applyNumberFormat="1" applyFont="1" applyFill="1" applyBorder="1" applyAlignment="1">
      <alignment horizontal="center" vertical="top" wrapText="1"/>
    </xf>
    <xf numFmtId="168" fontId="6" fillId="33" borderId="28" xfId="0" applyNumberFormat="1" applyFont="1" applyFill="1" applyBorder="1" applyAlignment="1">
      <alignment horizontal="center" vertical="top" wrapText="1"/>
    </xf>
    <xf numFmtId="49" fontId="6" fillId="33" borderId="28" xfId="0" applyNumberFormat="1" applyFont="1" applyFill="1" applyBorder="1" applyAlignment="1">
      <alignment horizontal="center" vertical="top" wrapText="1"/>
    </xf>
    <xf numFmtId="0" fontId="1" fillId="33" borderId="47" xfId="0" applyFont="1" applyFill="1" applyBorder="1" applyAlignment="1">
      <alignment/>
    </xf>
    <xf numFmtId="49" fontId="6" fillId="33" borderId="22" xfId="0" applyNumberFormat="1" applyFont="1" applyFill="1" applyBorder="1" applyAlignment="1">
      <alignment horizontal="left" vertical="top" wrapText="1"/>
    </xf>
    <xf numFmtId="2" fontId="6" fillId="33" borderId="22" xfId="0" applyNumberFormat="1" applyFont="1" applyFill="1" applyBorder="1" applyAlignment="1">
      <alignment horizontal="center" vertical="center" wrapText="1"/>
    </xf>
    <xf numFmtId="49" fontId="6" fillId="33" borderId="22" xfId="0" applyNumberFormat="1" applyFont="1" applyFill="1" applyBorder="1" applyAlignment="1">
      <alignment vertical="top" wrapText="1"/>
    </xf>
    <xf numFmtId="49" fontId="6" fillId="33" borderId="22" xfId="0" applyNumberFormat="1" applyFont="1" applyFill="1" applyBorder="1" applyAlignment="1">
      <alignment vertical="top"/>
    </xf>
    <xf numFmtId="168" fontId="6" fillId="33" borderId="22" xfId="0" applyNumberFormat="1" applyFont="1" applyFill="1" applyBorder="1" applyAlignment="1">
      <alignment horizontal="center" vertical="top" wrapText="1"/>
    </xf>
    <xf numFmtId="2" fontId="6" fillId="33" borderId="19" xfId="0" applyNumberFormat="1" applyFont="1" applyFill="1" applyBorder="1" applyAlignment="1">
      <alignment horizontal="center" vertical="center" wrapText="1"/>
    </xf>
    <xf numFmtId="168" fontId="6" fillId="33" borderId="37" xfId="0" applyNumberFormat="1" applyFont="1" applyFill="1" applyBorder="1" applyAlignment="1">
      <alignment horizontal="left" vertical="top" wrapText="1"/>
    </xf>
    <xf numFmtId="2" fontId="6" fillId="33" borderId="37" xfId="0" applyNumberFormat="1" applyFont="1" applyFill="1" applyBorder="1" applyAlignment="1">
      <alignment horizontal="center" vertical="center" wrapText="1"/>
    </xf>
    <xf numFmtId="0" fontId="6" fillId="33" borderId="22" xfId="0" applyNumberFormat="1" applyFont="1" applyFill="1" applyBorder="1" applyAlignment="1">
      <alignment horizontal="left" vertical="top" wrapText="1"/>
    </xf>
    <xf numFmtId="168" fontId="6" fillId="33" borderId="48" xfId="0" applyNumberFormat="1" applyFont="1" applyFill="1" applyBorder="1" applyAlignment="1">
      <alignment horizontal="left" vertical="top" wrapText="1"/>
    </xf>
    <xf numFmtId="168" fontId="1" fillId="33" borderId="0" xfId="0" applyNumberFormat="1" applyFont="1" applyFill="1" applyBorder="1" applyAlignment="1">
      <alignment/>
    </xf>
    <xf numFmtId="168" fontId="12" fillId="33" borderId="13" xfId="0" applyNumberFormat="1" applyFont="1" applyFill="1" applyBorder="1" applyAlignment="1">
      <alignment horizontal="left" vertical="top" wrapText="1"/>
    </xf>
    <xf numFmtId="168" fontId="12" fillId="33" borderId="16" xfId="0" applyNumberFormat="1" applyFont="1" applyFill="1" applyBorder="1" applyAlignment="1">
      <alignment horizontal="left" vertical="top" wrapText="1"/>
    </xf>
    <xf numFmtId="168" fontId="12" fillId="33" borderId="19" xfId="0" applyNumberFormat="1" applyFont="1" applyFill="1" applyBorder="1" applyAlignment="1">
      <alignment horizontal="left" vertical="top" wrapText="1"/>
    </xf>
    <xf numFmtId="168" fontId="12" fillId="33" borderId="37" xfId="0" applyNumberFormat="1" applyFont="1" applyFill="1" applyBorder="1" applyAlignment="1">
      <alignment horizontal="left" vertical="top" wrapText="1"/>
    </xf>
    <xf numFmtId="168" fontId="6" fillId="33" borderId="13" xfId="0" applyNumberFormat="1" applyFont="1" applyFill="1" applyBorder="1" applyAlignment="1">
      <alignment horizontal="left" vertical="top"/>
    </xf>
    <xf numFmtId="0" fontId="6" fillId="33" borderId="19" xfId="0" applyFont="1" applyFill="1" applyBorder="1" applyAlignment="1">
      <alignment vertical="top"/>
    </xf>
    <xf numFmtId="0" fontId="6" fillId="33" borderId="13" xfId="0" applyFont="1" applyFill="1" applyBorder="1" applyAlignment="1">
      <alignment vertical="top"/>
    </xf>
    <xf numFmtId="0" fontId="6" fillId="33" borderId="29" xfId="0" applyFont="1" applyFill="1" applyBorder="1" applyAlignment="1">
      <alignment vertical="top"/>
    </xf>
    <xf numFmtId="168" fontId="12" fillId="33" borderId="28" xfId="0" applyNumberFormat="1" applyFont="1" applyFill="1" applyBorder="1" applyAlignment="1">
      <alignment horizontal="left" vertical="top" wrapText="1"/>
    </xf>
    <xf numFmtId="0" fontId="6" fillId="33" borderId="37" xfId="0" applyFont="1" applyFill="1" applyBorder="1" applyAlignment="1">
      <alignment vertical="top"/>
    </xf>
    <xf numFmtId="0" fontId="6" fillId="33" borderId="28" xfId="0" applyFont="1" applyFill="1" applyBorder="1" applyAlignment="1">
      <alignment vertical="top"/>
    </xf>
    <xf numFmtId="2" fontId="6" fillId="33" borderId="28" xfId="0" applyNumberFormat="1" applyFont="1" applyFill="1" applyBorder="1" applyAlignment="1">
      <alignment horizontal="center" vertical="center"/>
    </xf>
    <xf numFmtId="0" fontId="69" fillId="33" borderId="0" xfId="0" applyFont="1" applyFill="1" applyAlignment="1">
      <alignment/>
    </xf>
    <xf numFmtId="168" fontId="70" fillId="33" borderId="19" xfId="0" applyNumberFormat="1" applyFont="1" applyFill="1" applyBorder="1" applyAlignment="1">
      <alignment horizontal="left" vertical="top" wrapText="1"/>
    </xf>
    <xf numFmtId="49" fontId="70" fillId="33" borderId="19" xfId="0" applyNumberFormat="1" applyFont="1" applyFill="1" applyBorder="1" applyAlignment="1">
      <alignment horizontal="left" vertical="top" wrapText="1"/>
    </xf>
    <xf numFmtId="0" fontId="70" fillId="33" borderId="28" xfId="0" applyFont="1" applyFill="1" applyBorder="1" applyAlignment="1">
      <alignment vertical="top" wrapText="1"/>
    </xf>
    <xf numFmtId="2" fontId="70" fillId="33" borderId="28" xfId="0" applyNumberFormat="1" applyFont="1" applyFill="1" applyBorder="1" applyAlignment="1">
      <alignment horizontal="center" vertical="center" wrapText="1"/>
    </xf>
    <xf numFmtId="168" fontId="70" fillId="33" borderId="16" xfId="0" applyNumberFormat="1" applyFont="1" applyFill="1" applyBorder="1" applyAlignment="1">
      <alignment horizontal="left" vertical="top" wrapText="1"/>
    </xf>
    <xf numFmtId="49" fontId="70" fillId="33" borderId="16" xfId="0" applyNumberFormat="1" applyFont="1" applyFill="1" applyBorder="1" applyAlignment="1">
      <alignment horizontal="left" vertical="top" wrapText="1"/>
    </xf>
    <xf numFmtId="0" fontId="70" fillId="33" borderId="27" xfId="0" applyFont="1" applyFill="1" applyBorder="1" applyAlignment="1">
      <alignment vertical="top" wrapText="1"/>
    </xf>
    <xf numFmtId="2" fontId="70" fillId="33" borderId="27" xfId="0" applyNumberFormat="1" applyFont="1" applyFill="1" applyBorder="1" applyAlignment="1">
      <alignment horizontal="center" vertical="center" wrapText="1"/>
    </xf>
    <xf numFmtId="168" fontId="6" fillId="33" borderId="31" xfId="0" applyNumberFormat="1" applyFont="1" applyFill="1" applyBorder="1" applyAlignment="1">
      <alignment horizontal="left" vertical="top" wrapText="1"/>
    </xf>
    <xf numFmtId="168" fontId="6" fillId="33" borderId="10" xfId="0" applyNumberFormat="1" applyFont="1" applyFill="1" applyBorder="1" applyAlignment="1">
      <alignment horizontal="left" vertical="top" wrapText="1"/>
    </xf>
    <xf numFmtId="0" fontId="6" fillId="33" borderId="23" xfId="0" applyNumberFormat="1" applyFont="1" applyFill="1" applyBorder="1" applyAlignment="1">
      <alignment vertical="top" wrapText="1"/>
    </xf>
    <xf numFmtId="168" fontId="6" fillId="33" borderId="23" xfId="0" applyNumberFormat="1" applyFont="1" applyFill="1" applyBorder="1" applyAlignment="1">
      <alignment horizontal="center" vertical="top" wrapText="1"/>
    </xf>
    <xf numFmtId="168" fontId="6" fillId="33" borderId="10" xfId="0" applyNumberFormat="1" applyFont="1" applyFill="1" applyBorder="1" applyAlignment="1">
      <alignment horizontal="center" vertical="top" wrapText="1"/>
    </xf>
    <xf numFmtId="168" fontId="6" fillId="33" borderId="34" xfId="0" applyNumberFormat="1" applyFont="1" applyFill="1" applyBorder="1" applyAlignment="1">
      <alignment horizontal="center" vertical="top" wrapText="1"/>
    </xf>
    <xf numFmtId="49" fontId="6" fillId="33" borderId="23"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wrapText="1"/>
    </xf>
    <xf numFmtId="0" fontId="6" fillId="33" borderId="22" xfId="0" applyFont="1" applyFill="1" applyBorder="1" applyAlignment="1">
      <alignment vertical="top" wrapText="1"/>
    </xf>
    <xf numFmtId="0" fontId="6" fillId="33" borderId="10" xfId="0" applyNumberFormat="1" applyFont="1" applyFill="1" applyBorder="1" applyAlignment="1">
      <alignment vertical="top" wrapText="1"/>
    </xf>
    <xf numFmtId="0" fontId="6" fillId="33" borderId="11" xfId="0" applyNumberFormat="1" applyFont="1" applyFill="1" applyBorder="1" applyAlignment="1">
      <alignment vertical="top" wrapText="1"/>
    </xf>
    <xf numFmtId="168" fontId="6" fillId="33" borderId="32" xfId="0" applyNumberFormat="1" applyFont="1" applyFill="1" applyBorder="1" applyAlignment="1">
      <alignment horizontal="left" vertical="top" wrapText="1"/>
    </xf>
    <xf numFmtId="49" fontId="6" fillId="33" borderId="33" xfId="0" applyNumberFormat="1" applyFont="1" applyFill="1" applyBorder="1" applyAlignment="1">
      <alignment horizontal="center" vertical="top" wrapText="1"/>
    </xf>
    <xf numFmtId="0" fontId="6" fillId="33" borderId="29" xfId="0" applyNumberFormat="1" applyFont="1" applyFill="1" applyBorder="1" applyAlignment="1">
      <alignment horizontal="left" vertical="top" wrapText="1"/>
    </xf>
    <xf numFmtId="168" fontId="6" fillId="33" borderId="49" xfId="0" applyNumberFormat="1" applyFont="1" applyFill="1" applyBorder="1" applyAlignment="1">
      <alignment horizontal="center" vertical="top" wrapText="1"/>
    </xf>
    <xf numFmtId="168" fontId="6" fillId="33" borderId="11" xfId="0" applyNumberFormat="1" applyFont="1" applyFill="1" applyBorder="1" applyAlignment="1">
      <alignment horizontal="center" vertical="top" wrapText="1"/>
    </xf>
    <xf numFmtId="49" fontId="6" fillId="33" borderId="31" xfId="0" applyNumberFormat="1" applyFont="1" applyFill="1" applyBorder="1" applyAlignment="1">
      <alignment horizontal="center" vertical="top" wrapText="1"/>
    </xf>
    <xf numFmtId="49" fontId="6" fillId="33" borderId="50" xfId="0" applyNumberFormat="1" applyFont="1" applyFill="1" applyBorder="1" applyAlignment="1">
      <alignment horizontal="center" vertical="top" wrapText="1"/>
    </xf>
    <xf numFmtId="49" fontId="6" fillId="33" borderId="22" xfId="0" applyNumberFormat="1" applyFont="1" applyFill="1" applyBorder="1" applyAlignment="1">
      <alignment horizontal="center" vertical="top" wrapText="1"/>
    </xf>
    <xf numFmtId="49" fontId="6" fillId="33" borderId="10" xfId="0" applyNumberFormat="1" applyFont="1" applyFill="1" applyBorder="1" applyAlignment="1">
      <alignment horizontal="left" vertical="top" wrapText="1"/>
    </xf>
    <xf numFmtId="0" fontId="6" fillId="33" borderId="10" xfId="0" applyFont="1" applyFill="1" applyBorder="1" applyAlignment="1">
      <alignment vertical="top" wrapText="1"/>
    </xf>
    <xf numFmtId="2" fontId="6" fillId="33" borderId="10" xfId="0" applyNumberFormat="1" applyFont="1" applyFill="1" applyBorder="1" applyAlignment="1">
      <alignment horizontal="center" vertical="center" wrapText="1"/>
    </xf>
    <xf numFmtId="0" fontId="70" fillId="33" borderId="19" xfId="0" applyFont="1" applyFill="1" applyBorder="1" applyAlignment="1">
      <alignment vertical="top" wrapText="1"/>
    </xf>
    <xf numFmtId="2" fontId="70" fillId="33" borderId="19" xfId="0" applyNumberFormat="1" applyFont="1" applyFill="1" applyBorder="1" applyAlignment="1">
      <alignment horizontal="center" vertical="center" wrapText="1"/>
    </xf>
    <xf numFmtId="168" fontId="70" fillId="33" borderId="37" xfId="0" applyNumberFormat="1" applyFont="1" applyFill="1" applyBorder="1" applyAlignment="1">
      <alignment horizontal="left" vertical="top" wrapText="1"/>
    </xf>
    <xf numFmtId="49" fontId="70" fillId="33" borderId="37" xfId="0" applyNumberFormat="1" applyFont="1" applyFill="1" applyBorder="1" applyAlignment="1">
      <alignment horizontal="left" vertical="top" wrapText="1"/>
    </xf>
    <xf numFmtId="0" fontId="70" fillId="33" borderId="37" xfId="0" applyFont="1" applyFill="1" applyBorder="1" applyAlignment="1">
      <alignment vertical="top" wrapText="1"/>
    </xf>
    <xf numFmtId="2" fontId="70" fillId="33" borderId="37"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top" wrapText="1"/>
    </xf>
    <xf numFmtId="168" fontId="70" fillId="33" borderId="13" xfId="0" applyNumberFormat="1" applyFont="1" applyFill="1" applyBorder="1" applyAlignment="1">
      <alignment horizontal="left" vertical="top" wrapText="1"/>
    </xf>
    <xf numFmtId="168" fontId="70" fillId="33" borderId="27" xfId="0" applyNumberFormat="1" applyFont="1" applyFill="1" applyBorder="1" applyAlignment="1">
      <alignment horizontal="left" vertical="top" wrapText="1"/>
    </xf>
    <xf numFmtId="49" fontId="15" fillId="33" borderId="51" xfId="0" applyNumberFormat="1" applyFont="1" applyFill="1" applyBorder="1" applyAlignment="1">
      <alignment horizontal="left" vertical="top" wrapText="1"/>
    </xf>
    <xf numFmtId="49" fontId="12" fillId="33" borderId="31" xfId="0" applyNumberFormat="1" applyFont="1" applyFill="1" applyBorder="1" applyAlignment="1">
      <alignment vertical="center" wrapText="1"/>
    </xf>
    <xf numFmtId="168" fontId="12" fillId="33" borderId="45" xfId="0" applyNumberFormat="1" applyFont="1" applyFill="1" applyBorder="1" applyAlignment="1">
      <alignment horizontal="left" vertical="center" wrapText="1"/>
    </xf>
    <xf numFmtId="168" fontId="12" fillId="33" borderId="29" xfId="0" applyNumberFormat="1" applyFont="1" applyFill="1" applyBorder="1" applyAlignment="1">
      <alignment horizontal="left" vertical="center" wrapText="1"/>
    </xf>
    <xf numFmtId="168" fontId="12" fillId="33" borderId="33" xfId="0" applyNumberFormat="1" applyFont="1" applyFill="1" applyBorder="1" applyAlignment="1">
      <alignment horizontal="left" vertical="center" wrapText="1"/>
    </xf>
    <xf numFmtId="168" fontId="12" fillId="33" borderId="34" xfId="0" applyNumberFormat="1" applyFont="1" applyFill="1" applyBorder="1" applyAlignment="1">
      <alignment horizontal="left" vertical="center" wrapText="1"/>
    </xf>
    <xf numFmtId="168" fontId="12" fillId="33" borderId="52" xfId="0" applyNumberFormat="1" applyFont="1" applyFill="1" applyBorder="1" applyAlignment="1">
      <alignment horizontal="left" vertical="center" wrapText="1"/>
    </xf>
    <xf numFmtId="49" fontId="6" fillId="33" borderId="46" xfId="0" applyNumberFormat="1" applyFont="1" applyFill="1" applyBorder="1" applyAlignment="1">
      <alignment horizontal="left" vertical="center" wrapText="1"/>
    </xf>
    <xf numFmtId="0" fontId="6" fillId="33" borderId="31" xfId="0" applyFont="1" applyFill="1" applyBorder="1" applyAlignment="1">
      <alignment vertical="center" wrapText="1"/>
    </xf>
    <xf numFmtId="0" fontId="6" fillId="33" borderId="22" xfId="0" applyNumberFormat="1" applyFont="1" applyFill="1" applyBorder="1" applyAlignment="1">
      <alignment horizontal="center" vertical="center"/>
    </xf>
    <xf numFmtId="0" fontId="1" fillId="33" borderId="0" xfId="0" applyFont="1" applyFill="1" applyAlignment="1">
      <alignment vertical="center"/>
    </xf>
    <xf numFmtId="168" fontId="12" fillId="33" borderId="32" xfId="0" applyNumberFormat="1" applyFont="1" applyFill="1" applyBorder="1" applyAlignment="1">
      <alignment horizontal="left" vertical="center" wrapText="1"/>
    </xf>
    <xf numFmtId="168" fontId="12" fillId="33" borderId="13" xfId="0" applyNumberFormat="1" applyFont="1" applyFill="1" applyBorder="1" applyAlignment="1">
      <alignment horizontal="left" vertical="center" wrapText="1"/>
    </xf>
    <xf numFmtId="168" fontId="12" fillId="33" borderId="23" xfId="0" applyNumberFormat="1" applyFont="1" applyFill="1" applyBorder="1" applyAlignment="1">
      <alignment horizontal="left" vertical="center" wrapText="1"/>
    </xf>
    <xf numFmtId="49" fontId="6" fillId="33" borderId="53" xfId="0" applyNumberFormat="1" applyFont="1" applyFill="1" applyBorder="1" applyAlignment="1">
      <alignment horizontal="left" vertical="center" wrapText="1"/>
    </xf>
    <xf numFmtId="0" fontId="6" fillId="33" borderId="13" xfId="0" applyFont="1" applyFill="1" applyBorder="1" applyAlignment="1">
      <alignment vertical="center" wrapText="1"/>
    </xf>
    <xf numFmtId="168" fontId="12" fillId="33" borderId="54" xfId="0" applyNumberFormat="1" applyFont="1" applyFill="1" applyBorder="1" applyAlignment="1">
      <alignment horizontal="left" vertical="center" wrapText="1"/>
    </xf>
    <xf numFmtId="168" fontId="12" fillId="33" borderId="16" xfId="0" applyNumberFormat="1" applyFont="1" applyFill="1" applyBorder="1" applyAlignment="1">
      <alignment horizontal="left" vertical="center" wrapText="1"/>
    </xf>
    <xf numFmtId="168" fontId="12" fillId="33" borderId="48" xfId="0" applyNumberFormat="1" applyFont="1" applyFill="1" applyBorder="1" applyAlignment="1">
      <alignment horizontal="left" vertical="center" wrapText="1"/>
    </xf>
    <xf numFmtId="168" fontId="12" fillId="33" borderId="17" xfId="0" applyNumberFormat="1" applyFont="1" applyFill="1" applyBorder="1" applyAlignment="1">
      <alignment horizontal="left" vertical="center" wrapText="1"/>
    </xf>
    <xf numFmtId="0" fontId="6" fillId="33" borderId="16" xfId="0" applyFont="1" applyFill="1" applyBorder="1" applyAlignment="1">
      <alignment vertical="top"/>
    </xf>
    <xf numFmtId="2" fontId="6" fillId="33" borderId="19" xfId="0" applyNumberFormat="1" applyFont="1" applyFill="1" applyBorder="1" applyAlignment="1">
      <alignment horizontal="center" vertical="center"/>
    </xf>
    <xf numFmtId="2" fontId="12" fillId="33" borderId="31" xfId="0" applyNumberFormat="1" applyFont="1" applyFill="1" applyBorder="1" applyAlignment="1">
      <alignment horizontal="center" vertical="center" wrapText="1"/>
    </xf>
    <xf numFmtId="49" fontId="12" fillId="33" borderId="13" xfId="0" applyNumberFormat="1" applyFont="1" applyFill="1" applyBorder="1" applyAlignment="1">
      <alignment horizontal="left" vertical="top" wrapText="1"/>
    </xf>
    <xf numFmtId="49" fontId="12" fillId="33" borderId="16" xfId="0" applyNumberFormat="1" applyFont="1" applyFill="1" applyBorder="1" applyAlignment="1">
      <alignment horizontal="left" vertical="top" wrapText="1"/>
    </xf>
    <xf numFmtId="168" fontId="12" fillId="33" borderId="29" xfId="0" applyNumberFormat="1" applyFont="1" applyFill="1" applyBorder="1" applyAlignment="1">
      <alignment horizontal="left" vertical="top" wrapText="1"/>
    </xf>
    <xf numFmtId="49" fontId="6" fillId="33" borderId="29" xfId="0" applyNumberFormat="1" applyFont="1" applyFill="1" applyBorder="1" applyAlignment="1">
      <alignment horizontal="center" vertical="center" wrapText="1"/>
    </xf>
    <xf numFmtId="49" fontId="15" fillId="33" borderId="13" xfId="0" applyNumberFormat="1" applyFont="1" applyFill="1" applyBorder="1" applyAlignment="1">
      <alignment vertical="top" wrapText="1"/>
    </xf>
    <xf numFmtId="49" fontId="15" fillId="33" borderId="16" xfId="0" applyNumberFormat="1" applyFont="1" applyFill="1" applyBorder="1" applyAlignment="1">
      <alignment vertical="top" wrapText="1"/>
    </xf>
    <xf numFmtId="49" fontId="15" fillId="33" borderId="42" xfId="0" applyNumberFormat="1" applyFont="1" applyFill="1" applyBorder="1" applyAlignment="1">
      <alignment vertical="top" wrapText="1"/>
    </xf>
    <xf numFmtId="49" fontId="15" fillId="33" borderId="43" xfId="0" applyNumberFormat="1" applyFont="1" applyFill="1" applyBorder="1" applyAlignment="1">
      <alignment vertical="top" wrapText="1"/>
    </xf>
    <xf numFmtId="168" fontId="15" fillId="33" borderId="29" xfId="0" applyNumberFormat="1" applyFont="1" applyFill="1" applyBorder="1" applyAlignment="1">
      <alignment horizontal="left" vertical="top" wrapText="1"/>
    </xf>
    <xf numFmtId="49" fontId="6" fillId="33" borderId="55" xfId="0" applyNumberFormat="1" applyFont="1" applyFill="1" applyBorder="1" applyAlignment="1">
      <alignment horizontal="left" vertical="top" wrapText="1"/>
    </xf>
    <xf numFmtId="49" fontId="15" fillId="33" borderId="29" xfId="0" applyNumberFormat="1" applyFont="1" applyFill="1" applyBorder="1" applyAlignment="1">
      <alignment horizontal="left" vertical="top" wrapText="1"/>
    </xf>
    <xf numFmtId="49" fontId="15" fillId="33" borderId="55" xfId="0" applyNumberFormat="1" applyFont="1" applyFill="1" applyBorder="1" applyAlignment="1">
      <alignment horizontal="left" vertical="top" wrapText="1"/>
    </xf>
    <xf numFmtId="49" fontId="12" fillId="33" borderId="42" xfId="0" applyNumberFormat="1" applyFont="1" applyFill="1" applyBorder="1" applyAlignment="1">
      <alignment horizontal="left" vertical="top" wrapText="1"/>
    </xf>
    <xf numFmtId="2" fontId="6" fillId="33" borderId="0" xfId="0" applyNumberFormat="1" applyFont="1" applyFill="1" applyBorder="1" applyAlignment="1">
      <alignment horizontal="center" vertical="center" wrapText="1"/>
    </xf>
    <xf numFmtId="2" fontId="6" fillId="33" borderId="41" xfId="0" applyNumberFormat="1" applyFont="1" applyFill="1" applyBorder="1" applyAlignment="1">
      <alignment horizontal="center" vertical="center" wrapText="1"/>
    </xf>
    <xf numFmtId="2" fontId="6" fillId="33" borderId="30" xfId="0" applyNumberFormat="1" applyFont="1" applyFill="1" applyBorder="1" applyAlignment="1">
      <alignment horizontal="center" vertical="center" wrapText="1"/>
    </xf>
    <xf numFmtId="168" fontId="70" fillId="33" borderId="10" xfId="0" applyNumberFormat="1" applyFont="1" applyFill="1" applyBorder="1" applyAlignment="1">
      <alignment horizontal="left" vertical="top" wrapText="1"/>
    </xf>
    <xf numFmtId="49" fontId="6" fillId="33" borderId="28" xfId="0" applyNumberFormat="1" applyFont="1" applyFill="1" applyBorder="1" applyAlignment="1">
      <alignment horizontal="left" vertical="center" wrapText="1"/>
    </xf>
    <xf numFmtId="49" fontId="6" fillId="33" borderId="31" xfId="0" applyNumberFormat="1" applyFont="1" applyFill="1" applyBorder="1" applyAlignment="1">
      <alignment horizontal="left" vertical="center" wrapText="1"/>
    </xf>
    <xf numFmtId="49" fontId="6" fillId="33" borderId="22" xfId="0" applyNumberFormat="1" applyFont="1" applyFill="1" applyBorder="1" applyAlignment="1">
      <alignment horizontal="left" vertical="center" wrapText="1"/>
    </xf>
    <xf numFmtId="49" fontId="15" fillId="33" borderId="53" xfId="0" applyNumberFormat="1" applyFont="1" applyFill="1" applyBorder="1" applyAlignment="1">
      <alignment horizontal="left" vertical="top" wrapText="1"/>
    </xf>
    <xf numFmtId="168" fontId="15" fillId="33" borderId="19" xfId="0" applyNumberFormat="1" applyFont="1" applyFill="1" applyBorder="1" applyAlignment="1">
      <alignment horizontal="left" vertical="top" wrapText="1"/>
    </xf>
    <xf numFmtId="49" fontId="15" fillId="33" borderId="19" xfId="0" applyNumberFormat="1" applyFont="1" applyFill="1" applyBorder="1" applyAlignment="1">
      <alignment vertical="top" wrapText="1"/>
    </xf>
    <xf numFmtId="2" fontId="15" fillId="33" borderId="19" xfId="0" applyNumberFormat="1" applyFont="1" applyFill="1" applyBorder="1" applyAlignment="1">
      <alignment horizontal="center" vertical="center" wrapText="1"/>
    </xf>
    <xf numFmtId="49" fontId="15" fillId="33" borderId="56" xfId="0" applyNumberFormat="1" applyFont="1" applyFill="1" applyBorder="1" applyAlignment="1">
      <alignment horizontal="left" vertical="top" wrapText="1"/>
    </xf>
    <xf numFmtId="2" fontId="15" fillId="33" borderId="13" xfId="0" applyNumberFormat="1" applyFont="1" applyFill="1" applyBorder="1" applyAlignment="1">
      <alignment horizontal="center" vertical="center" wrapText="1"/>
    </xf>
    <xf numFmtId="49" fontId="15" fillId="33" borderId="37" xfId="0" applyNumberFormat="1" applyFont="1" applyFill="1" applyBorder="1" applyAlignment="1">
      <alignment vertical="top" wrapText="1"/>
    </xf>
    <xf numFmtId="2" fontId="70" fillId="33" borderId="13" xfId="0" applyNumberFormat="1" applyFont="1" applyFill="1" applyBorder="1" applyAlignment="1">
      <alignment horizontal="center" vertical="center" wrapText="1"/>
    </xf>
    <xf numFmtId="49" fontId="12" fillId="33" borderId="29" xfId="0" applyNumberFormat="1" applyFont="1" applyFill="1" applyBorder="1" applyAlignment="1">
      <alignment wrapText="1"/>
    </xf>
    <xf numFmtId="168" fontId="12" fillId="33" borderId="45" xfId="0" applyNumberFormat="1" applyFont="1" applyFill="1" applyBorder="1" applyAlignment="1">
      <alignment horizontal="left" vertical="top" wrapText="1"/>
    </xf>
    <xf numFmtId="168" fontId="12" fillId="33" borderId="33" xfId="0" applyNumberFormat="1" applyFont="1" applyFill="1" applyBorder="1" applyAlignment="1">
      <alignment horizontal="left" vertical="top" wrapText="1"/>
    </xf>
    <xf numFmtId="168" fontId="12" fillId="33" borderId="34" xfId="0" applyNumberFormat="1" applyFont="1" applyFill="1" applyBorder="1" applyAlignment="1">
      <alignment horizontal="left" vertical="top" wrapText="1"/>
    </xf>
    <xf numFmtId="49" fontId="15" fillId="33" borderId="46" xfId="0" applyNumberFormat="1" applyFont="1" applyFill="1" applyBorder="1" applyAlignment="1">
      <alignment horizontal="left" vertical="top" wrapText="1"/>
    </xf>
    <xf numFmtId="49" fontId="15" fillId="33" borderId="31" xfId="0" applyNumberFormat="1" applyFont="1" applyFill="1" applyBorder="1" applyAlignment="1">
      <alignment vertical="top" wrapText="1"/>
    </xf>
    <xf numFmtId="2" fontId="15" fillId="33" borderId="31" xfId="0" applyNumberFormat="1" applyFont="1" applyFill="1" applyBorder="1" applyAlignment="1">
      <alignment horizontal="center" vertical="center" wrapText="1"/>
    </xf>
    <xf numFmtId="49" fontId="15" fillId="33" borderId="22" xfId="0" applyNumberFormat="1" applyFont="1" applyFill="1" applyBorder="1" applyAlignment="1">
      <alignment horizontal="left" vertical="top" wrapText="1"/>
    </xf>
    <xf numFmtId="168" fontId="12" fillId="33" borderId="25" xfId="0" applyNumberFormat="1" applyFont="1" applyFill="1" applyBorder="1" applyAlignment="1">
      <alignment horizontal="left" vertical="top" wrapText="1"/>
    </xf>
    <xf numFmtId="2" fontId="15" fillId="33" borderId="13" xfId="0" applyNumberFormat="1" applyFont="1" applyFill="1" applyBorder="1" applyAlignment="1">
      <alignment vertical="top" wrapText="1"/>
    </xf>
    <xf numFmtId="168" fontId="12" fillId="33" borderId="42" xfId="0" applyNumberFormat="1" applyFont="1" applyFill="1" applyBorder="1" applyAlignment="1">
      <alignment horizontal="left" vertical="top" wrapText="1"/>
    </xf>
    <xf numFmtId="2" fontId="12" fillId="33" borderId="13" xfId="0" applyNumberFormat="1" applyFont="1" applyFill="1" applyBorder="1" applyAlignment="1">
      <alignment horizontal="center" vertical="center" wrapText="1"/>
    </xf>
    <xf numFmtId="49" fontId="15" fillId="33" borderId="27" xfId="0" applyNumberFormat="1" applyFont="1" applyFill="1" applyBorder="1" applyAlignment="1">
      <alignment vertical="top" wrapText="1"/>
    </xf>
    <xf numFmtId="2" fontId="15" fillId="33" borderId="28" xfId="0" applyNumberFormat="1" applyFont="1" applyFill="1" applyBorder="1" applyAlignment="1">
      <alignment horizontal="center" vertical="center" wrapText="1"/>
    </xf>
    <xf numFmtId="49" fontId="18" fillId="33" borderId="29" xfId="0" applyNumberFormat="1" applyFont="1" applyFill="1" applyBorder="1" applyAlignment="1">
      <alignment horizontal="left" vertical="top" wrapText="1"/>
    </xf>
    <xf numFmtId="0" fontId="6" fillId="33" borderId="22" xfId="0" applyNumberFormat="1" applyFont="1" applyFill="1" applyBorder="1" applyAlignment="1">
      <alignment horizontal="left" vertical="center" wrapText="1"/>
    </xf>
    <xf numFmtId="49" fontId="6" fillId="33" borderId="46" xfId="0" applyNumberFormat="1" applyFont="1" applyFill="1" applyBorder="1" applyAlignment="1">
      <alignment horizontal="left" vertical="top" wrapText="1"/>
    </xf>
    <xf numFmtId="49" fontId="12" fillId="33" borderId="31" xfId="0" applyNumberFormat="1" applyFont="1" applyFill="1" applyBorder="1" applyAlignment="1">
      <alignment wrapText="1"/>
    </xf>
    <xf numFmtId="168" fontId="15" fillId="33" borderId="45" xfId="0" applyNumberFormat="1" applyFont="1" applyFill="1" applyBorder="1" applyAlignment="1">
      <alignment horizontal="left" vertical="top" wrapText="1"/>
    </xf>
    <xf numFmtId="168" fontId="15" fillId="33" borderId="33" xfId="0" applyNumberFormat="1" applyFont="1" applyFill="1" applyBorder="1" applyAlignment="1">
      <alignment horizontal="left" vertical="top" wrapText="1"/>
    </xf>
    <xf numFmtId="168" fontId="15" fillId="33" borderId="34" xfId="0" applyNumberFormat="1" applyFont="1" applyFill="1" applyBorder="1" applyAlignment="1">
      <alignment horizontal="left" vertical="top" wrapText="1"/>
    </xf>
    <xf numFmtId="168" fontId="15" fillId="33" borderId="32" xfId="0" applyNumberFormat="1" applyFont="1" applyFill="1" applyBorder="1" applyAlignment="1">
      <alignment horizontal="left" vertical="top" wrapText="1"/>
    </xf>
    <xf numFmtId="168" fontId="12" fillId="33" borderId="57" xfId="0" applyNumberFormat="1" applyFont="1" applyFill="1" applyBorder="1" applyAlignment="1">
      <alignment horizontal="left" vertical="top" wrapText="1"/>
    </xf>
    <xf numFmtId="168" fontId="15" fillId="33" borderId="22" xfId="0" applyNumberFormat="1" applyFont="1" applyFill="1" applyBorder="1" applyAlignment="1">
      <alignment horizontal="left" vertical="top" wrapText="1"/>
    </xf>
    <xf numFmtId="168" fontId="15" fillId="33" borderId="31" xfId="0" applyNumberFormat="1" applyFont="1" applyFill="1" applyBorder="1" applyAlignment="1">
      <alignment horizontal="left" vertical="top" wrapText="1"/>
    </xf>
    <xf numFmtId="49" fontId="6" fillId="33" borderId="31" xfId="0" applyNumberFormat="1" applyFont="1" applyFill="1" applyBorder="1" applyAlignment="1">
      <alignment vertical="top" wrapText="1"/>
    </xf>
    <xf numFmtId="168" fontId="12" fillId="33" borderId="31" xfId="0" applyNumberFormat="1" applyFont="1" applyFill="1" applyBorder="1" applyAlignment="1">
      <alignment horizontal="left" vertical="top" wrapText="1"/>
    </xf>
    <xf numFmtId="49" fontId="6" fillId="33" borderId="13" xfId="0" applyNumberFormat="1" applyFont="1" applyFill="1" applyBorder="1" applyAlignment="1">
      <alignment vertical="top" wrapText="1"/>
    </xf>
    <xf numFmtId="49" fontId="6" fillId="33" borderId="16" xfId="0" applyNumberFormat="1" applyFont="1" applyFill="1" applyBorder="1" applyAlignment="1">
      <alignment vertical="top" wrapText="1"/>
    </xf>
    <xf numFmtId="168" fontId="17" fillId="33" borderId="29" xfId="0" applyNumberFormat="1" applyFont="1" applyFill="1" applyBorder="1" applyAlignment="1">
      <alignment horizontal="left" vertical="top" wrapText="1"/>
    </xf>
    <xf numFmtId="168" fontId="15" fillId="33" borderId="13" xfId="0" applyNumberFormat="1" applyFont="1" applyFill="1" applyBorder="1" applyAlignment="1">
      <alignment horizontal="left" vertical="top" wrapText="1"/>
    </xf>
    <xf numFmtId="168" fontId="15" fillId="33" borderId="16" xfId="0" applyNumberFormat="1" applyFont="1" applyFill="1" applyBorder="1" applyAlignment="1">
      <alignment horizontal="left" vertical="top" wrapText="1"/>
    </xf>
    <xf numFmtId="0" fontId="1" fillId="33" borderId="0" xfId="0" applyFont="1" applyFill="1" applyBorder="1" applyAlignment="1">
      <alignment/>
    </xf>
    <xf numFmtId="49" fontId="1" fillId="33" borderId="0" xfId="0" applyNumberFormat="1" applyFont="1" applyFill="1" applyBorder="1" applyAlignment="1">
      <alignment/>
    </xf>
    <xf numFmtId="0" fontId="1" fillId="33" borderId="0" xfId="0" applyFont="1" applyFill="1" applyBorder="1" applyAlignment="1">
      <alignment/>
    </xf>
    <xf numFmtId="2" fontId="1" fillId="33" borderId="0" xfId="0" applyNumberFormat="1" applyFont="1" applyFill="1" applyBorder="1" applyAlignment="1">
      <alignment horizontal="center" vertical="center"/>
    </xf>
    <xf numFmtId="0" fontId="1" fillId="33" borderId="0" xfId="0" applyFont="1" applyFill="1" applyAlignment="1">
      <alignment/>
    </xf>
    <xf numFmtId="2" fontId="1" fillId="33" borderId="0" xfId="0" applyNumberFormat="1" applyFont="1" applyFill="1" applyAlignment="1">
      <alignment horizontal="center" vertical="center"/>
    </xf>
    <xf numFmtId="0" fontId="2" fillId="33" borderId="0" xfId="0" applyNumberFormat="1" applyFont="1" applyFill="1" applyAlignment="1">
      <alignment horizontal="left" vertical="center" wrapText="1"/>
    </xf>
    <xf numFmtId="0" fontId="2" fillId="33" borderId="0" xfId="0" applyFont="1" applyFill="1" applyAlignment="1">
      <alignment horizontal="left" vertical="center" wrapText="1"/>
    </xf>
    <xf numFmtId="168" fontId="6" fillId="33" borderId="58" xfId="0" applyNumberFormat="1" applyFont="1" applyFill="1" applyBorder="1" applyAlignment="1">
      <alignment horizontal="center" vertical="top" wrapText="1"/>
    </xf>
    <xf numFmtId="168" fontId="6" fillId="33" borderId="50" xfId="0" applyNumberFormat="1" applyFont="1" applyFill="1" applyBorder="1" applyAlignment="1">
      <alignment horizontal="center" vertical="top" wrapText="1"/>
    </xf>
    <xf numFmtId="168" fontId="6" fillId="33" borderId="59" xfId="0" applyNumberFormat="1" applyFont="1" applyFill="1" applyBorder="1" applyAlignment="1">
      <alignment horizontal="center" vertical="top" wrapText="1"/>
    </xf>
    <xf numFmtId="168" fontId="6" fillId="33" borderId="60" xfId="0" applyNumberFormat="1" applyFont="1" applyFill="1" applyBorder="1" applyAlignment="1">
      <alignment horizontal="center" vertical="top" wrapText="1"/>
    </xf>
    <xf numFmtId="49" fontId="6" fillId="33" borderId="11" xfId="0" applyNumberFormat="1" applyFont="1" applyFill="1" applyBorder="1" applyAlignment="1">
      <alignment horizontal="center" vertical="top" wrapText="1"/>
    </xf>
    <xf numFmtId="49" fontId="6" fillId="33" borderId="24" xfId="0" applyNumberFormat="1" applyFont="1" applyFill="1" applyBorder="1" applyAlignment="1">
      <alignment horizontal="center" vertical="top" wrapText="1"/>
    </xf>
    <xf numFmtId="2" fontId="6" fillId="33" borderId="11" xfId="0" applyNumberFormat="1" applyFont="1" applyFill="1" applyBorder="1" applyAlignment="1">
      <alignment horizontal="center" vertical="center" wrapText="1"/>
    </xf>
    <xf numFmtId="2" fontId="6" fillId="33" borderId="24" xfId="0" applyNumberFormat="1" applyFont="1" applyFill="1" applyBorder="1" applyAlignment="1">
      <alignment horizontal="center" vertical="center" wrapText="1"/>
    </xf>
    <xf numFmtId="49" fontId="15" fillId="33" borderId="13" xfId="0" applyNumberFormat="1" applyFont="1" applyFill="1" applyBorder="1" applyAlignment="1">
      <alignment horizontal="left" vertical="top" wrapText="1"/>
    </xf>
    <xf numFmtId="49" fontId="15" fillId="33" borderId="37" xfId="0" applyNumberFormat="1" applyFont="1" applyFill="1" applyBorder="1" applyAlignment="1">
      <alignment horizontal="left" vertical="top" wrapText="1"/>
    </xf>
    <xf numFmtId="49" fontId="12" fillId="33" borderId="43" xfId="0" applyNumberFormat="1" applyFont="1" applyFill="1" applyBorder="1" applyAlignment="1">
      <alignment horizontal="left" vertical="top" wrapText="1"/>
    </xf>
    <xf numFmtId="49" fontId="6" fillId="33" borderId="28" xfId="0" applyNumberFormat="1" applyFont="1" applyFill="1" applyBorder="1" applyAlignment="1">
      <alignment horizontal="center" vertical="top"/>
    </xf>
    <xf numFmtId="49" fontId="6" fillId="33" borderId="31" xfId="0" applyNumberFormat="1" applyFont="1" applyFill="1" applyBorder="1" applyAlignment="1">
      <alignment horizontal="center" vertical="top"/>
    </xf>
    <xf numFmtId="49" fontId="15" fillId="33" borderId="42" xfId="0" applyNumberFormat="1" applyFont="1" applyFill="1" applyBorder="1" applyAlignment="1">
      <alignment horizontal="left" vertical="top" wrapText="1"/>
    </xf>
    <xf numFmtId="49" fontId="15" fillId="33" borderId="43" xfId="0" applyNumberFormat="1" applyFont="1" applyFill="1" applyBorder="1" applyAlignment="1">
      <alignment horizontal="left" vertical="top" wrapText="1"/>
    </xf>
    <xf numFmtId="0" fontId="6" fillId="33" borderId="28" xfId="0" applyFont="1" applyFill="1" applyBorder="1" applyAlignment="1">
      <alignment horizontal="left" vertical="top" wrapText="1"/>
    </xf>
    <xf numFmtId="49" fontId="15" fillId="33" borderId="19" xfId="0" applyNumberFormat="1" applyFont="1" applyFill="1" applyBorder="1" applyAlignment="1">
      <alignment horizontal="left" vertical="top" wrapText="1"/>
    </xf>
    <xf numFmtId="49" fontId="6" fillId="33" borderId="29" xfId="0" applyNumberFormat="1" applyFont="1" applyFill="1" applyBorder="1" applyAlignment="1">
      <alignment horizontal="left" vertical="top" wrapText="1"/>
    </xf>
    <xf numFmtId="49" fontId="6" fillId="33" borderId="13" xfId="0" applyNumberFormat="1" applyFont="1" applyFill="1" applyBorder="1" applyAlignment="1">
      <alignment horizontal="left" vertical="top" wrapText="1"/>
    </xf>
    <xf numFmtId="49" fontId="6" fillId="33" borderId="16" xfId="0" applyNumberFormat="1" applyFont="1" applyFill="1" applyBorder="1" applyAlignment="1">
      <alignment horizontal="left" vertical="top" wrapText="1"/>
    </xf>
    <xf numFmtId="0" fontId="6" fillId="33" borderId="29" xfId="0" applyFont="1" applyFill="1" applyBorder="1" applyAlignment="1">
      <alignment horizontal="left" vertical="top" wrapText="1"/>
    </xf>
    <xf numFmtId="0" fontId="6" fillId="33" borderId="13" xfId="0" applyFont="1" applyFill="1" applyBorder="1" applyAlignment="1">
      <alignment horizontal="left" vertical="top" wrapText="1"/>
    </xf>
    <xf numFmtId="49" fontId="15" fillId="33" borderId="16" xfId="0" applyNumberFormat="1" applyFont="1" applyFill="1" applyBorder="1" applyAlignment="1">
      <alignment horizontal="left" vertical="top" wrapText="1"/>
    </xf>
    <xf numFmtId="0" fontId="6" fillId="33" borderId="13" xfId="0" applyFont="1" applyFill="1" applyBorder="1" applyAlignment="1">
      <alignment vertical="top" wrapText="1"/>
    </xf>
    <xf numFmtId="49" fontId="6" fillId="33" borderId="19" xfId="0" applyNumberFormat="1"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9" xfId="0" applyFont="1" applyFill="1" applyBorder="1" applyAlignment="1">
      <alignment vertical="top" wrapText="1"/>
    </xf>
    <xf numFmtId="0" fontId="6" fillId="33" borderId="37" xfId="0" applyFont="1" applyFill="1" applyBorder="1" applyAlignment="1">
      <alignment vertical="top" wrapText="1"/>
    </xf>
    <xf numFmtId="49" fontId="15" fillId="33" borderId="28" xfId="0" applyNumberFormat="1" applyFont="1" applyFill="1" applyBorder="1" applyAlignment="1">
      <alignment horizontal="left" vertical="top" wrapText="1"/>
    </xf>
    <xf numFmtId="49" fontId="6" fillId="33" borderId="27" xfId="0" applyNumberFormat="1" applyFont="1" applyFill="1" applyBorder="1" applyAlignment="1">
      <alignment horizontal="center" vertical="center"/>
    </xf>
    <xf numFmtId="0" fontId="6" fillId="33" borderId="31" xfId="0" applyFont="1" applyFill="1" applyBorder="1" applyAlignment="1">
      <alignment vertical="top" wrapText="1"/>
    </xf>
    <xf numFmtId="0" fontId="6" fillId="33" borderId="28" xfId="0" applyFont="1" applyFill="1" applyBorder="1" applyAlignment="1">
      <alignment vertical="top" wrapText="1"/>
    </xf>
    <xf numFmtId="0" fontId="6" fillId="33" borderId="27" xfId="0" applyFont="1" applyFill="1" applyBorder="1" applyAlignment="1">
      <alignment vertical="top" wrapText="1"/>
    </xf>
    <xf numFmtId="49" fontId="6" fillId="33" borderId="49" xfId="0" applyNumberFormat="1" applyFont="1" applyFill="1" applyBorder="1" applyAlignment="1">
      <alignment horizontal="center" vertical="top" wrapText="1"/>
    </xf>
    <xf numFmtId="49" fontId="6" fillId="33" borderId="31" xfId="0" applyNumberFormat="1" applyFont="1" applyFill="1" applyBorder="1" applyAlignment="1">
      <alignment horizontal="left" vertical="top" wrapText="1"/>
    </xf>
    <xf numFmtId="49" fontId="6" fillId="33" borderId="28" xfId="0" applyNumberFormat="1" applyFont="1" applyFill="1" applyBorder="1" applyAlignment="1">
      <alignment horizontal="left" vertical="top" wrapText="1"/>
    </xf>
    <xf numFmtId="49" fontId="6" fillId="33" borderId="27" xfId="0" applyNumberFormat="1" applyFont="1" applyFill="1" applyBorder="1" applyAlignment="1">
      <alignment horizontal="left" vertical="top" wrapText="1"/>
    </xf>
    <xf numFmtId="49" fontId="6" fillId="33" borderId="37" xfId="0" applyNumberFormat="1" applyFont="1" applyFill="1" applyBorder="1" applyAlignment="1">
      <alignment horizontal="left" vertical="top" wrapText="1"/>
    </xf>
    <xf numFmtId="49" fontId="6" fillId="33" borderId="61" xfId="0" applyNumberFormat="1" applyFont="1" applyFill="1" applyBorder="1" applyAlignment="1">
      <alignment horizontal="center" vertical="top" wrapText="1"/>
    </xf>
    <xf numFmtId="49" fontId="2" fillId="33" borderId="0" xfId="0" applyNumberFormat="1" applyFont="1" applyFill="1" applyAlignment="1">
      <alignment horizontal="center" vertical="center" wrapText="1"/>
    </xf>
    <xf numFmtId="0"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xf>
    <xf numFmtId="168" fontId="6" fillId="33" borderId="62" xfId="0" applyNumberFormat="1" applyFont="1" applyFill="1" applyBorder="1" applyAlignment="1">
      <alignment vertical="top" wrapText="1"/>
    </xf>
    <xf numFmtId="168" fontId="6" fillId="33" borderId="10" xfId="0" applyNumberFormat="1" applyFont="1" applyFill="1" applyBorder="1" applyAlignment="1">
      <alignment vertical="top" wrapText="1"/>
    </xf>
    <xf numFmtId="0" fontId="6" fillId="33" borderId="10" xfId="0" applyNumberFormat="1" applyFont="1" applyFill="1" applyBorder="1" applyAlignment="1">
      <alignment horizontal="center" vertical="center" wrapText="1"/>
    </xf>
    <xf numFmtId="168" fontId="6" fillId="33" borderId="63" xfId="0" applyNumberFormat="1" applyFont="1" applyFill="1" applyBorder="1" applyAlignment="1">
      <alignment horizontal="center" vertical="top" wrapText="1"/>
    </xf>
    <xf numFmtId="0" fontId="6" fillId="33" borderId="64" xfId="0" applyFont="1" applyFill="1" applyBorder="1" applyAlignment="1">
      <alignment horizontal="center" vertical="top"/>
    </xf>
    <xf numFmtId="3" fontId="6" fillId="33" borderId="10" xfId="0" applyNumberFormat="1" applyFont="1" applyFill="1" applyBorder="1" applyAlignment="1">
      <alignment horizontal="center" vertical="top"/>
    </xf>
    <xf numFmtId="0"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3" fontId="6" fillId="33" borderId="63" xfId="0" applyNumberFormat="1" applyFont="1" applyFill="1" applyBorder="1" applyAlignment="1">
      <alignment horizontal="center" vertical="top"/>
    </xf>
    <xf numFmtId="49" fontId="6" fillId="33" borderId="50" xfId="0" applyNumberFormat="1" applyFont="1" applyFill="1" applyBorder="1" applyAlignment="1">
      <alignment horizontal="center" vertical="top"/>
    </xf>
    <xf numFmtId="0" fontId="14" fillId="33" borderId="10" xfId="0" applyNumberFormat="1" applyFont="1" applyFill="1" applyBorder="1" applyAlignment="1">
      <alignment horizontal="center" vertical="center"/>
    </xf>
    <xf numFmtId="49" fontId="14" fillId="33" borderId="10" xfId="0" applyNumberFormat="1" applyFont="1" applyFill="1" applyBorder="1" applyAlignment="1">
      <alignment horizontal="center" vertical="center"/>
    </xf>
    <xf numFmtId="168" fontId="14" fillId="33" borderId="24" xfId="0" applyNumberFormat="1" applyFont="1" applyFill="1" applyBorder="1" applyAlignment="1">
      <alignment horizontal="left" vertical="top"/>
    </xf>
    <xf numFmtId="168" fontId="14" fillId="33" borderId="65" xfId="0" applyNumberFormat="1" applyFont="1" applyFill="1" applyBorder="1" applyAlignment="1">
      <alignment horizontal="left" vertical="top"/>
    </xf>
    <xf numFmtId="168" fontId="14" fillId="33" borderId="63" xfId="0" applyNumberFormat="1" applyFont="1" applyFill="1" applyBorder="1" applyAlignment="1">
      <alignment horizontal="left" vertical="top"/>
    </xf>
    <xf numFmtId="168" fontId="14" fillId="33" borderId="66" xfId="0" applyNumberFormat="1" applyFont="1" applyFill="1" applyBorder="1" applyAlignment="1">
      <alignment horizontal="left" vertical="top"/>
    </xf>
    <xf numFmtId="3" fontId="14" fillId="33" borderId="45" xfId="0" applyNumberFormat="1" applyFont="1" applyFill="1" applyBorder="1" applyAlignment="1">
      <alignment horizontal="center" vertical="top"/>
    </xf>
    <xf numFmtId="0" fontId="14" fillId="33" borderId="22" xfId="0" applyNumberFormat="1" applyFont="1" applyFill="1" applyBorder="1" applyAlignment="1">
      <alignment horizontal="center" vertical="center"/>
    </xf>
    <xf numFmtId="49" fontId="14" fillId="33" borderId="22" xfId="0" applyNumberFormat="1" applyFont="1" applyFill="1" applyBorder="1" applyAlignment="1">
      <alignment horizontal="center" vertical="center"/>
    </xf>
    <xf numFmtId="168" fontId="14" fillId="33" borderId="46" xfId="0" applyNumberFormat="1" applyFont="1" applyFill="1" applyBorder="1" applyAlignment="1">
      <alignment horizontal="left" vertical="top"/>
    </xf>
    <xf numFmtId="49" fontId="14" fillId="33" borderId="67" xfId="0" applyNumberFormat="1" applyFont="1" applyFill="1" applyBorder="1" applyAlignment="1">
      <alignment horizontal="center" vertical="top"/>
    </xf>
    <xf numFmtId="0" fontId="12" fillId="33" borderId="68" xfId="0" applyFont="1" applyFill="1" applyBorder="1" applyAlignment="1">
      <alignment horizontal="center"/>
    </xf>
    <xf numFmtId="168" fontId="12" fillId="33" borderId="30" xfId="0" applyNumberFormat="1" applyFont="1" applyFill="1" applyBorder="1" applyAlignment="1">
      <alignment horizontal="left"/>
    </xf>
    <xf numFmtId="0" fontId="12" fillId="33" borderId="19" xfId="0" applyNumberFormat="1" applyFont="1" applyFill="1" applyBorder="1" applyAlignment="1">
      <alignment horizontal="center" vertical="center"/>
    </xf>
    <xf numFmtId="49" fontId="12" fillId="33" borderId="19" xfId="0" applyNumberFormat="1" applyFont="1" applyFill="1" applyBorder="1" applyAlignment="1">
      <alignment horizontal="center" vertical="center"/>
    </xf>
    <xf numFmtId="168" fontId="12" fillId="33" borderId="19" xfId="0" applyNumberFormat="1" applyFont="1" applyFill="1" applyBorder="1" applyAlignment="1">
      <alignment horizontal="left"/>
    </xf>
    <xf numFmtId="168" fontId="68" fillId="33" borderId="47" xfId="0" applyNumberFormat="1" applyFont="1" applyFill="1" applyBorder="1" applyAlignment="1">
      <alignment horizontal="left"/>
    </xf>
    <xf numFmtId="168" fontId="68" fillId="33" borderId="69" xfId="0" applyNumberFormat="1" applyFont="1" applyFill="1" applyBorder="1" applyAlignment="1">
      <alignment horizontal="left"/>
    </xf>
    <xf numFmtId="49" fontId="6" fillId="33" borderId="70" xfId="0" applyNumberFormat="1" applyFont="1" applyFill="1" applyBorder="1" applyAlignment="1">
      <alignment horizontal="center"/>
    </xf>
    <xf numFmtId="0" fontId="12" fillId="33" borderId="13" xfId="0" applyNumberFormat="1" applyFont="1" applyFill="1" applyBorder="1" applyAlignment="1">
      <alignment horizontal="center" vertical="center"/>
    </xf>
    <xf numFmtId="49" fontId="12" fillId="33" borderId="13" xfId="0" applyNumberFormat="1" applyFont="1" applyFill="1" applyBorder="1" applyAlignment="1">
      <alignment horizontal="center" vertical="center"/>
    </xf>
    <xf numFmtId="168" fontId="12" fillId="33" borderId="42" xfId="0" applyNumberFormat="1" applyFont="1" applyFill="1" applyBorder="1" applyAlignment="1">
      <alignment horizontal="left"/>
    </xf>
    <xf numFmtId="168" fontId="12" fillId="33" borderId="71" xfId="0" applyNumberFormat="1" applyFont="1" applyFill="1" applyBorder="1" applyAlignment="1">
      <alignment horizontal="left"/>
    </xf>
    <xf numFmtId="168" fontId="12" fillId="33" borderId="67" xfId="0" applyNumberFormat="1" applyFont="1" applyFill="1" applyBorder="1" applyAlignment="1">
      <alignment horizontal="left"/>
    </xf>
    <xf numFmtId="168" fontId="12" fillId="33" borderId="51" xfId="0" applyNumberFormat="1" applyFont="1" applyFill="1" applyBorder="1" applyAlignment="1">
      <alignment horizontal="left"/>
    </xf>
    <xf numFmtId="0" fontId="12" fillId="33" borderId="16" xfId="0" applyNumberFormat="1" applyFont="1" applyFill="1" applyBorder="1" applyAlignment="1">
      <alignment horizontal="center" vertical="center"/>
    </xf>
    <xf numFmtId="49" fontId="12" fillId="33" borderId="48" xfId="0" applyNumberFormat="1" applyFont="1" applyFill="1" applyBorder="1" applyAlignment="1">
      <alignment horizontal="center" vertical="center"/>
    </xf>
    <xf numFmtId="168" fontId="71" fillId="33" borderId="16" xfId="0" applyNumberFormat="1" applyFont="1" applyFill="1" applyBorder="1" applyAlignment="1">
      <alignment horizontal="left"/>
    </xf>
    <xf numFmtId="168" fontId="12" fillId="33" borderId="43" xfId="0" applyNumberFormat="1" applyFont="1" applyFill="1" applyBorder="1" applyAlignment="1">
      <alignment horizontal="left"/>
    </xf>
    <xf numFmtId="168" fontId="12" fillId="33" borderId="72" xfId="0" applyNumberFormat="1" applyFont="1" applyFill="1" applyBorder="1" applyAlignment="1">
      <alignment horizontal="left"/>
    </xf>
    <xf numFmtId="168" fontId="12" fillId="33" borderId="0" xfId="0" applyNumberFormat="1" applyFont="1" applyFill="1" applyBorder="1" applyAlignment="1">
      <alignment horizontal="left"/>
    </xf>
    <xf numFmtId="49" fontId="6" fillId="33" borderId="73" xfId="0" applyNumberFormat="1" applyFont="1" applyFill="1" applyBorder="1" applyAlignment="1">
      <alignment horizontal="center" vertical="center" wrapText="1"/>
    </xf>
    <xf numFmtId="168" fontId="6" fillId="33" borderId="35" xfId="0" applyNumberFormat="1" applyFont="1" applyFill="1" applyBorder="1" applyAlignment="1">
      <alignment horizontal="left" vertical="top" wrapText="1"/>
    </xf>
    <xf numFmtId="0" fontId="6" fillId="33" borderId="19" xfId="0" applyNumberFormat="1" applyFont="1" applyFill="1" applyBorder="1" applyAlignment="1">
      <alignment horizontal="center" vertical="center" wrapText="1"/>
    </xf>
    <xf numFmtId="49" fontId="6" fillId="33" borderId="19" xfId="0" applyNumberFormat="1" applyFont="1" applyFill="1" applyBorder="1" applyAlignment="1">
      <alignment horizontal="center" vertical="center" wrapText="1"/>
    </xf>
    <xf numFmtId="168" fontId="6" fillId="33" borderId="55" xfId="0" applyNumberFormat="1" applyFont="1" applyFill="1" applyBorder="1" applyAlignment="1">
      <alignment horizontal="left" vertical="top" wrapText="1"/>
    </xf>
    <xf numFmtId="168" fontId="6" fillId="33" borderId="74" xfId="0" applyNumberFormat="1" applyFont="1" applyFill="1" applyBorder="1" applyAlignment="1">
      <alignment horizontal="left" vertical="top" wrapText="1"/>
    </xf>
    <xf numFmtId="49" fontId="6" fillId="33" borderId="47" xfId="0" applyNumberFormat="1" applyFont="1" applyFill="1" applyBorder="1" applyAlignment="1">
      <alignment vertical="top" wrapText="1"/>
    </xf>
    <xf numFmtId="168" fontId="6" fillId="33" borderId="67" xfId="0" applyNumberFormat="1" applyFont="1" applyFill="1" applyBorder="1" applyAlignment="1">
      <alignment horizontal="left" vertical="top" wrapText="1"/>
    </xf>
    <xf numFmtId="0" fontId="6" fillId="33" borderId="13" xfId="0" applyNumberFormat="1"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168" fontId="12" fillId="33" borderId="71" xfId="0" applyNumberFormat="1" applyFont="1" applyFill="1" applyBorder="1" applyAlignment="1">
      <alignment horizontal="left" vertical="top" wrapText="1"/>
    </xf>
    <xf numFmtId="168" fontId="12" fillId="33" borderId="74" xfId="0" applyNumberFormat="1" applyFont="1" applyFill="1" applyBorder="1" applyAlignment="1">
      <alignment horizontal="left" vertical="top" wrapText="1"/>
    </xf>
    <xf numFmtId="0" fontId="6" fillId="33" borderId="42" xfId="0" applyNumberFormat="1" applyFont="1" applyFill="1" applyBorder="1" applyAlignment="1">
      <alignment horizontal="center" vertical="center" wrapText="1"/>
    </xf>
    <xf numFmtId="49" fontId="6" fillId="33" borderId="42" xfId="0" applyNumberFormat="1" applyFont="1" applyFill="1" applyBorder="1" applyAlignment="1">
      <alignment horizontal="center" vertical="center" wrapText="1"/>
    </xf>
    <xf numFmtId="0" fontId="6" fillId="33" borderId="43" xfId="0" applyNumberFormat="1" applyFont="1" applyFill="1" applyBorder="1" applyAlignment="1">
      <alignment horizontal="center" vertical="center" wrapText="1"/>
    </xf>
    <xf numFmtId="49" fontId="6" fillId="33" borderId="43" xfId="0" applyNumberFormat="1" applyFont="1" applyFill="1" applyBorder="1" applyAlignment="1">
      <alignment horizontal="center" vertical="center" wrapText="1"/>
    </xf>
    <xf numFmtId="168" fontId="6" fillId="33" borderId="72" xfId="0" applyNumberFormat="1" applyFont="1" applyFill="1" applyBorder="1" applyAlignment="1">
      <alignment horizontal="left" vertical="top" wrapText="1"/>
    </xf>
    <xf numFmtId="49" fontId="6" fillId="33" borderId="75" xfId="0" applyNumberFormat="1" applyFont="1" applyFill="1" applyBorder="1" applyAlignment="1">
      <alignment vertical="top" wrapText="1"/>
    </xf>
    <xf numFmtId="49" fontId="15" fillId="33" borderId="76" xfId="0" applyNumberFormat="1" applyFont="1" applyFill="1" applyBorder="1" applyAlignment="1">
      <alignment horizontal="left" vertical="top" wrapText="1"/>
    </xf>
    <xf numFmtId="168" fontId="6" fillId="33" borderId="77" xfId="0" applyNumberFormat="1" applyFont="1" applyFill="1" applyBorder="1" applyAlignment="1">
      <alignment horizontal="left" vertical="top" wrapText="1"/>
    </xf>
    <xf numFmtId="49" fontId="6" fillId="33" borderId="44" xfId="0" applyNumberFormat="1" applyFont="1" applyFill="1" applyBorder="1" applyAlignment="1">
      <alignment horizontal="center" vertical="top"/>
    </xf>
    <xf numFmtId="0" fontId="6" fillId="33" borderId="29" xfId="0" applyNumberFormat="1" applyFont="1" applyFill="1" applyBorder="1" applyAlignment="1">
      <alignment horizontal="center" vertical="center" wrapText="1"/>
    </xf>
    <xf numFmtId="168" fontId="6" fillId="33" borderId="13" xfId="0" applyNumberFormat="1" applyFont="1" applyFill="1" applyBorder="1" applyAlignment="1">
      <alignment horizontal="left" wrapText="1"/>
    </xf>
    <xf numFmtId="168" fontId="6" fillId="33" borderId="69" xfId="0" applyNumberFormat="1" applyFont="1" applyFill="1" applyBorder="1" applyAlignment="1">
      <alignment horizontal="left" vertical="top" wrapText="1"/>
    </xf>
    <xf numFmtId="168" fontId="6" fillId="33" borderId="71" xfId="0" applyNumberFormat="1" applyFont="1" applyFill="1" applyBorder="1" applyAlignment="1">
      <alignment horizontal="left" vertical="top" wrapText="1"/>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center" vertical="center" wrapText="1"/>
    </xf>
    <xf numFmtId="49" fontId="6" fillId="33" borderId="42" xfId="0" applyNumberFormat="1" applyFont="1" applyFill="1" applyBorder="1" applyAlignment="1">
      <alignment horizontal="left" vertical="top" wrapText="1"/>
    </xf>
    <xf numFmtId="0" fontId="6" fillId="33" borderId="16" xfId="0" applyNumberFormat="1" applyFont="1" applyFill="1" applyBorder="1" applyAlignment="1">
      <alignment horizontal="center" vertical="center" wrapText="1"/>
    </xf>
    <xf numFmtId="49" fontId="6" fillId="33" borderId="16" xfId="0" applyNumberFormat="1" applyFont="1" applyFill="1" applyBorder="1" applyAlignment="1">
      <alignment horizontal="center" vertical="center" wrapText="1"/>
    </xf>
    <xf numFmtId="168" fontId="6" fillId="33" borderId="78" xfId="0" applyNumberFormat="1" applyFont="1" applyFill="1" applyBorder="1" applyAlignment="1">
      <alignment horizontal="left" vertical="top" wrapText="1"/>
    </xf>
    <xf numFmtId="49" fontId="6" fillId="33" borderId="43" xfId="0" applyNumberFormat="1" applyFont="1" applyFill="1" applyBorder="1" applyAlignment="1">
      <alignment horizontal="left" vertical="top" wrapText="1"/>
    </xf>
    <xf numFmtId="168" fontId="6" fillId="33" borderId="69" xfId="0" applyNumberFormat="1" applyFont="1" applyFill="1" applyBorder="1" applyAlignment="1">
      <alignment horizontal="center" vertical="center" wrapText="1"/>
    </xf>
    <xf numFmtId="168" fontId="6" fillId="33" borderId="71" xfId="0" applyNumberFormat="1" applyFont="1" applyFill="1" applyBorder="1" applyAlignment="1">
      <alignment horizontal="center" vertical="top" wrapText="1"/>
    </xf>
    <xf numFmtId="49" fontId="6" fillId="33" borderId="26" xfId="0" applyNumberFormat="1" applyFont="1" applyFill="1" applyBorder="1" applyAlignment="1">
      <alignment horizontal="center" vertical="center" wrapText="1"/>
    </xf>
    <xf numFmtId="168" fontId="6" fillId="33" borderId="78" xfId="0" applyNumberFormat="1" applyFont="1" applyFill="1" applyBorder="1" applyAlignment="1">
      <alignment horizontal="center" vertical="top" wrapText="1"/>
    </xf>
    <xf numFmtId="168" fontId="6" fillId="33" borderId="72" xfId="0" applyNumberFormat="1" applyFont="1" applyFill="1" applyBorder="1" applyAlignment="1">
      <alignment horizontal="center" vertical="top" wrapText="1"/>
    </xf>
    <xf numFmtId="49" fontId="6" fillId="33" borderId="75" xfId="0" applyNumberFormat="1" applyFont="1" applyFill="1" applyBorder="1" applyAlignment="1">
      <alignment horizontal="center" vertical="top" wrapText="1"/>
    </xf>
    <xf numFmtId="0" fontId="6" fillId="33" borderId="28" xfId="0" applyNumberFormat="1" applyFont="1" applyFill="1" applyBorder="1" applyAlignment="1">
      <alignment horizontal="center" vertical="center" wrapText="1"/>
    </xf>
    <xf numFmtId="49" fontId="6" fillId="33" borderId="28" xfId="0" applyNumberFormat="1" applyFont="1" applyFill="1" applyBorder="1" applyAlignment="1">
      <alignment horizontal="center" vertical="center" wrapText="1"/>
    </xf>
    <xf numFmtId="168" fontId="6" fillId="33" borderId="74" xfId="0" applyNumberFormat="1" applyFont="1" applyFill="1" applyBorder="1" applyAlignment="1">
      <alignment horizontal="center" vertical="top" wrapText="1"/>
    </xf>
    <xf numFmtId="49" fontId="6" fillId="33" borderId="47" xfId="0" applyNumberFormat="1" applyFont="1" applyFill="1" applyBorder="1" applyAlignment="1">
      <alignment horizontal="center" vertical="top" wrapText="1"/>
    </xf>
    <xf numFmtId="49" fontId="6" fillId="33" borderId="75" xfId="0" applyNumberFormat="1" applyFont="1" applyFill="1" applyBorder="1" applyAlignment="1">
      <alignment horizontal="left" vertical="top" wrapText="1"/>
    </xf>
    <xf numFmtId="168" fontId="12" fillId="33" borderId="78" xfId="0" applyNumberFormat="1" applyFont="1" applyFill="1" applyBorder="1" applyAlignment="1">
      <alignment horizontal="left" vertical="top" wrapText="1"/>
    </xf>
    <xf numFmtId="168" fontId="12" fillId="33" borderId="27" xfId="0" applyNumberFormat="1" applyFont="1" applyFill="1" applyBorder="1" applyAlignment="1">
      <alignment horizontal="left" vertical="top" wrapText="1"/>
    </xf>
    <xf numFmtId="168" fontId="12" fillId="33" borderId="72" xfId="0" applyNumberFormat="1" applyFont="1" applyFill="1" applyBorder="1" applyAlignment="1">
      <alignment horizontal="left" vertical="top" wrapText="1"/>
    </xf>
    <xf numFmtId="49" fontId="6" fillId="33" borderId="47" xfId="0" applyNumberFormat="1" applyFont="1" applyFill="1" applyBorder="1" applyAlignment="1">
      <alignment horizontal="left" vertical="top" wrapText="1"/>
    </xf>
    <xf numFmtId="49" fontId="15" fillId="33" borderId="79" xfId="0" applyNumberFormat="1" applyFont="1" applyFill="1" applyBorder="1" applyAlignment="1">
      <alignment horizontal="left" vertical="top" wrapText="1"/>
    </xf>
    <xf numFmtId="49" fontId="15" fillId="33" borderId="79" xfId="0" applyNumberFormat="1" applyFont="1" applyFill="1" applyBorder="1" applyAlignment="1">
      <alignment vertical="top" wrapText="1"/>
    </xf>
    <xf numFmtId="168" fontId="6" fillId="33" borderId="77" xfId="0" applyNumberFormat="1" applyFont="1" applyFill="1" applyBorder="1" applyAlignment="1">
      <alignment horizontal="center" vertical="top" wrapText="1"/>
    </xf>
    <xf numFmtId="49" fontId="6" fillId="33" borderId="80" xfId="0" applyNumberFormat="1" applyFont="1" applyFill="1" applyBorder="1" applyAlignment="1">
      <alignment horizontal="center" vertical="center" wrapText="1"/>
    </xf>
    <xf numFmtId="168" fontId="6" fillId="33" borderId="81" xfId="0" applyNumberFormat="1" applyFont="1" applyFill="1" applyBorder="1" applyAlignment="1">
      <alignment horizontal="left" vertical="top" wrapText="1"/>
    </xf>
    <xf numFmtId="49" fontId="6" fillId="33" borderId="30" xfId="0" applyNumberFormat="1" applyFont="1" applyFill="1" applyBorder="1" applyAlignment="1">
      <alignment horizontal="center" vertical="center" wrapText="1"/>
    </xf>
    <xf numFmtId="168" fontId="6" fillId="33" borderId="75"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49" fontId="6" fillId="33" borderId="37" xfId="0" applyNumberFormat="1" applyFont="1" applyFill="1" applyBorder="1" applyAlignment="1">
      <alignment horizontal="center" vertical="center" wrapText="1"/>
    </xf>
    <xf numFmtId="168" fontId="6" fillId="33" borderId="82" xfId="0" applyNumberFormat="1" applyFont="1" applyFill="1" applyBorder="1" applyAlignment="1">
      <alignment horizontal="left" vertical="top" wrapText="1"/>
    </xf>
    <xf numFmtId="49" fontId="6" fillId="33" borderId="51" xfId="0" applyNumberFormat="1" applyFont="1" applyFill="1" applyBorder="1" applyAlignment="1">
      <alignment horizontal="left" vertical="top" wrapText="1"/>
    </xf>
    <xf numFmtId="49" fontId="6" fillId="33" borderId="56" xfId="0" applyNumberFormat="1" applyFont="1" applyFill="1" applyBorder="1" applyAlignment="1">
      <alignment horizontal="left" vertical="top" wrapText="1"/>
    </xf>
    <xf numFmtId="168" fontId="12" fillId="33" borderId="69" xfId="0" applyNumberFormat="1" applyFont="1" applyFill="1" applyBorder="1" applyAlignment="1">
      <alignment horizontal="left" vertical="top" wrapText="1"/>
    </xf>
    <xf numFmtId="168" fontId="6" fillId="33" borderId="56" xfId="0" applyNumberFormat="1" applyFont="1" applyFill="1" applyBorder="1" applyAlignment="1">
      <alignment horizontal="left" vertical="top" wrapText="1"/>
    </xf>
    <xf numFmtId="168" fontId="6" fillId="33" borderId="51" xfId="0" applyNumberFormat="1" applyFont="1" applyFill="1" applyBorder="1" applyAlignment="1">
      <alignment horizontal="left" vertical="top" wrapText="1"/>
    </xf>
    <xf numFmtId="0" fontId="6" fillId="33" borderId="48" xfId="0" applyNumberFormat="1" applyFont="1" applyFill="1" applyBorder="1" applyAlignment="1">
      <alignment horizontal="center" vertical="center" wrapText="1"/>
    </xf>
    <xf numFmtId="49" fontId="6" fillId="33" borderId="48" xfId="0" applyNumberFormat="1" applyFont="1" applyFill="1" applyBorder="1" applyAlignment="1">
      <alignment horizontal="center" vertical="center" wrapText="1"/>
    </xf>
    <xf numFmtId="49" fontId="15" fillId="33" borderId="68" xfId="0" applyNumberFormat="1" applyFont="1" applyFill="1" applyBorder="1" applyAlignment="1">
      <alignment horizontal="left" vertical="top" wrapText="1"/>
    </xf>
    <xf numFmtId="0" fontId="12" fillId="33" borderId="13"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wrapText="1"/>
    </xf>
    <xf numFmtId="0" fontId="12" fillId="33" borderId="16"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0" fontId="12" fillId="33" borderId="19" xfId="0" applyNumberFormat="1" applyFont="1" applyFill="1" applyBorder="1" applyAlignment="1">
      <alignment horizontal="center" vertical="center" wrapText="1"/>
    </xf>
    <xf numFmtId="49" fontId="12" fillId="33" borderId="19" xfId="0" applyNumberFormat="1" applyFont="1" applyFill="1" applyBorder="1" applyAlignment="1">
      <alignment horizontal="center" vertical="center" wrapText="1"/>
    </xf>
    <xf numFmtId="168" fontId="12" fillId="33" borderId="81" xfId="0" applyNumberFormat="1" applyFont="1" applyFill="1" applyBorder="1" applyAlignment="1">
      <alignment horizontal="left" vertical="top" wrapText="1"/>
    </xf>
    <xf numFmtId="0" fontId="12" fillId="33" borderId="37" xfId="0" applyNumberFormat="1" applyFont="1" applyFill="1" applyBorder="1" applyAlignment="1">
      <alignment horizontal="center" vertical="center" wrapText="1"/>
    </xf>
    <xf numFmtId="49" fontId="12" fillId="33" borderId="37" xfId="0" applyNumberFormat="1" applyFont="1" applyFill="1" applyBorder="1" applyAlignment="1">
      <alignment horizontal="center" vertical="center" wrapText="1"/>
    </xf>
    <xf numFmtId="168" fontId="12" fillId="33" borderId="82" xfId="0" applyNumberFormat="1" applyFont="1" applyFill="1" applyBorder="1" applyAlignment="1">
      <alignment horizontal="left" vertical="top" wrapText="1"/>
    </xf>
    <xf numFmtId="49" fontId="6" fillId="33" borderId="36" xfId="0" applyNumberFormat="1" applyFont="1" applyFill="1" applyBorder="1" applyAlignment="1">
      <alignment horizontal="center" vertical="center" wrapText="1"/>
    </xf>
    <xf numFmtId="49" fontId="6" fillId="33" borderId="83" xfId="0" applyNumberFormat="1" applyFont="1" applyFill="1" applyBorder="1" applyAlignment="1">
      <alignment horizontal="center" vertical="center" wrapText="1"/>
    </xf>
    <xf numFmtId="49" fontId="6" fillId="33" borderId="35" xfId="0" applyNumberFormat="1" applyFont="1" applyFill="1" applyBorder="1" applyAlignment="1">
      <alignment horizontal="center" vertical="center" wrapText="1"/>
    </xf>
    <xf numFmtId="49" fontId="12" fillId="33" borderId="26" xfId="0" applyNumberFormat="1" applyFont="1" applyFill="1" applyBorder="1" applyAlignment="1">
      <alignment horizontal="center" vertical="center" wrapText="1"/>
    </xf>
    <xf numFmtId="49" fontId="12" fillId="33" borderId="48" xfId="0" applyNumberFormat="1" applyFont="1" applyFill="1" applyBorder="1" applyAlignment="1">
      <alignment horizontal="center" vertical="center" wrapText="1"/>
    </xf>
    <xf numFmtId="168" fontId="12" fillId="33" borderId="43" xfId="0" applyNumberFormat="1" applyFont="1" applyFill="1" applyBorder="1" applyAlignment="1">
      <alignment horizontal="left" vertical="top" wrapText="1"/>
    </xf>
    <xf numFmtId="49" fontId="12" fillId="33" borderId="35" xfId="0" applyNumberFormat="1" applyFont="1" applyFill="1" applyBorder="1" applyAlignment="1">
      <alignment horizontal="center" vertical="center" wrapText="1"/>
    </xf>
    <xf numFmtId="168" fontId="12" fillId="33" borderId="56" xfId="0" applyNumberFormat="1" applyFont="1" applyFill="1" applyBorder="1" applyAlignment="1">
      <alignment horizontal="left" vertical="top" wrapText="1"/>
    </xf>
    <xf numFmtId="49" fontId="6" fillId="33" borderId="79" xfId="0" applyNumberFormat="1" applyFont="1" applyFill="1" applyBorder="1" applyAlignment="1">
      <alignment horizontal="left" vertical="top" wrapText="1"/>
    </xf>
    <xf numFmtId="0" fontId="6" fillId="33" borderId="22"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49" fontId="6" fillId="33" borderId="84" xfId="0" applyNumberFormat="1" applyFont="1" applyFill="1" applyBorder="1" applyAlignment="1">
      <alignment horizontal="center" vertical="center" wrapText="1"/>
    </xf>
    <xf numFmtId="168" fontId="6" fillId="33" borderId="16" xfId="0" applyNumberFormat="1" applyFont="1" applyFill="1" applyBorder="1" applyAlignment="1">
      <alignment horizontal="left" vertical="top"/>
    </xf>
    <xf numFmtId="168" fontId="6" fillId="33" borderId="42" xfId="0" applyNumberFormat="1" applyFont="1" applyFill="1" applyBorder="1" applyAlignment="1">
      <alignment horizontal="left" vertical="top"/>
    </xf>
    <xf numFmtId="168" fontId="6" fillId="33" borderId="71" xfId="0" applyNumberFormat="1" applyFont="1" applyFill="1" applyBorder="1" applyAlignment="1">
      <alignment horizontal="left" vertical="top"/>
    </xf>
    <xf numFmtId="0" fontId="6" fillId="33" borderId="56" xfId="0" applyFont="1" applyFill="1" applyBorder="1" applyAlignment="1">
      <alignment vertical="top"/>
    </xf>
    <xf numFmtId="0" fontId="6" fillId="33" borderId="42" xfId="0" applyFont="1" applyFill="1" applyBorder="1" applyAlignment="1">
      <alignment vertical="top"/>
    </xf>
    <xf numFmtId="0" fontId="6" fillId="33" borderId="55" xfId="0" applyFont="1" applyFill="1" applyBorder="1" applyAlignment="1">
      <alignment vertical="top"/>
    </xf>
    <xf numFmtId="49" fontId="12" fillId="33" borderId="83" xfId="0" applyNumberFormat="1" applyFont="1" applyFill="1" applyBorder="1" applyAlignment="1">
      <alignment horizontal="center" vertical="center" wrapText="1"/>
    </xf>
    <xf numFmtId="0" fontId="12" fillId="33" borderId="28" xfId="0" applyNumberFormat="1" applyFont="1" applyFill="1" applyBorder="1" applyAlignment="1">
      <alignment horizontal="center" vertical="center" wrapText="1"/>
    </xf>
    <xf numFmtId="49" fontId="12" fillId="33" borderId="41" xfId="0" applyNumberFormat="1" applyFont="1" applyFill="1" applyBorder="1" applyAlignment="1">
      <alignment horizontal="center" vertical="center" wrapText="1"/>
    </xf>
    <xf numFmtId="168" fontId="12" fillId="33" borderId="47" xfId="0" applyNumberFormat="1" applyFont="1" applyFill="1" applyBorder="1" applyAlignment="1">
      <alignment horizontal="left" vertical="top" wrapText="1"/>
    </xf>
    <xf numFmtId="0" fontId="6" fillId="33" borderId="51" xfId="0" applyFont="1" applyFill="1" applyBorder="1" applyAlignment="1">
      <alignment vertical="top"/>
    </xf>
    <xf numFmtId="0" fontId="70" fillId="33" borderId="19" xfId="0" applyNumberFormat="1" applyFont="1" applyFill="1" applyBorder="1" applyAlignment="1">
      <alignment horizontal="center" vertical="center" wrapText="1"/>
    </xf>
    <xf numFmtId="49" fontId="70" fillId="33" borderId="35" xfId="0" applyNumberFormat="1" applyFont="1" applyFill="1" applyBorder="1" applyAlignment="1">
      <alignment horizontal="center" vertical="center" wrapText="1"/>
    </xf>
    <xf numFmtId="168" fontId="70" fillId="33" borderId="56" xfId="0" applyNumberFormat="1" applyFont="1" applyFill="1" applyBorder="1" applyAlignment="1">
      <alignment horizontal="left" vertical="top" wrapText="1"/>
    </xf>
    <xf numFmtId="168" fontId="70" fillId="33" borderId="81" xfId="0" applyNumberFormat="1" applyFont="1" applyFill="1" applyBorder="1" applyAlignment="1">
      <alignment horizontal="left" vertical="top" wrapText="1"/>
    </xf>
    <xf numFmtId="49" fontId="70" fillId="33" borderId="56" xfId="0" applyNumberFormat="1" applyFont="1" applyFill="1" applyBorder="1" applyAlignment="1">
      <alignment horizontal="left" vertical="top" wrapText="1"/>
    </xf>
    <xf numFmtId="0" fontId="70" fillId="33" borderId="37" xfId="0" applyNumberFormat="1" applyFont="1" applyFill="1" applyBorder="1" applyAlignment="1">
      <alignment horizontal="center" vertical="center" wrapText="1"/>
    </xf>
    <xf numFmtId="49" fontId="70" fillId="33" borderId="83" xfId="0" applyNumberFormat="1" applyFont="1" applyFill="1" applyBorder="1" applyAlignment="1">
      <alignment horizontal="center" vertical="center" wrapText="1"/>
    </xf>
    <xf numFmtId="168" fontId="70" fillId="33" borderId="43" xfId="0" applyNumberFormat="1" applyFont="1" applyFill="1" applyBorder="1" applyAlignment="1">
      <alignment horizontal="left" vertical="top" wrapText="1"/>
    </xf>
    <xf numFmtId="168" fontId="70" fillId="33" borderId="78" xfId="0" applyNumberFormat="1" applyFont="1" applyFill="1" applyBorder="1" applyAlignment="1">
      <alignment horizontal="left" vertical="top" wrapText="1"/>
    </xf>
    <xf numFmtId="49" fontId="70" fillId="33" borderId="43" xfId="0" applyNumberFormat="1" applyFont="1" applyFill="1" applyBorder="1" applyAlignment="1">
      <alignment horizontal="left" vertical="top" wrapText="1"/>
    </xf>
    <xf numFmtId="49" fontId="6" fillId="33" borderId="85" xfId="0" applyNumberFormat="1" applyFont="1" applyFill="1" applyBorder="1" applyAlignment="1">
      <alignment horizontal="left" vertical="top" wrapText="1"/>
    </xf>
    <xf numFmtId="168" fontId="6" fillId="33" borderId="53" xfId="0" applyNumberFormat="1" applyFont="1" applyFill="1" applyBorder="1" applyAlignment="1">
      <alignment horizontal="left" vertical="top" wrapText="1"/>
    </xf>
    <xf numFmtId="168" fontId="6" fillId="33" borderId="86" xfId="0" applyNumberFormat="1" applyFont="1" applyFill="1" applyBorder="1" applyAlignment="1">
      <alignment horizontal="left" vertical="top" wrapText="1"/>
    </xf>
    <xf numFmtId="49" fontId="6" fillId="33" borderId="53" xfId="0" applyNumberFormat="1" applyFont="1" applyFill="1" applyBorder="1" applyAlignment="1">
      <alignment horizontal="left" vertical="top" wrapText="1"/>
    </xf>
    <xf numFmtId="168" fontId="6" fillId="33" borderId="63" xfId="0" applyNumberFormat="1" applyFont="1" applyFill="1" applyBorder="1" applyAlignment="1">
      <alignment horizontal="left" vertical="top" wrapText="1"/>
    </xf>
    <xf numFmtId="49" fontId="70" fillId="33" borderId="76" xfId="0" applyNumberFormat="1" applyFont="1" applyFill="1" applyBorder="1" applyAlignment="1">
      <alignment horizontal="left" vertical="top" wrapText="1"/>
    </xf>
    <xf numFmtId="168" fontId="6" fillId="33" borderId="33" xfId="0" applyNumberFormat="1" applyFont="1" applyFill="1" applyBorder="1" applyAlignment="1">
      <alignment horizontal="center" vertical="top" wrapText="1"/>
    </xf>
    <xf numFmtId="49" fontId="6" fillId="33" borderId="63" xfId="0" applyNumberFormat="1" applyFont="1" applyFill="1" applyBorder="1" applyAlignment="1">
      <alignment horizontal="center" vertical="top" wrapText="1"/>
    </xf>
    <xf numFmtId="49" fontId="6" fillId="33" borderId="76" xfId="0" applyNumberFormat="1" applyFont="1" applyFill="1" applyBorder="1" applyAlignment="1">
      <alignment horizontal="left" vertical="top" wrapText="1"/>
    </xf>
    <xf numFmtId="168" fontId="12" fillId="33" borderId="10" xfId="0" applyNumberFormat="1" applyFont="1" applyFill="1" applyBorder="1" applyAlignment="1">
      <alignment horizontal="left" vertical="top" wrapText="1"/>
    </xf>
    <xf numFmtId="49" fontId="6" fillId="33" borderId="87" xfId="0" applyNumberFormat="1" applyFont="1" applyFill="1" applyBorder="1" applyAlignment="1">
      <alignment horizontal="left" vertical="top" wrapText="1"/>
    </xf>
    <xf numFmtId="0" fontId="6" fillId="33" borderId="24" xfId="0" applyNumberFormat="1" applyFont="1" applyFill="1" applyBorder="1" applyAlignment="1">
      <alignment vertical="top" wrapText="1"/>
    </xf>
    <xf numFmtId="168" fontId="6" fillId="33" borderId="30" xfId="0" applyNumberFormat="1" applyFont="1" applyFill="1" applyBorder="1" applyAlignment="1">
      <alignment horizontal="left" vertical="top" wrapText="1"/>
    </xf>
    <xf numFmtId="49" fontId="6" fillId="33" borderId="65" xfId="0" applyNumberFormat="1" applyFont="1" applyFill="1" applyBorder="1" applyAlignment="1">
      <alignment horizontal="center" vertical="top" wrapText="1"/>
    </xf>
    <xf numFmtId="168" fontId="6" fillId="33" borderId="33" xfId="0" applyNumberFormat="1" applyFont="1" applyFill="1" applyBorder="1" applyAlignment="1">
      <alignment horizontal="left" vertical="top" wrapText="1"/>
    </xf>
    <xf numFmtId="49" fontId="70" fillId="33" borderId="85" xfId="0" applyNumberFormat="1" applyFont="1" applyFill="1" applyBorder="1" applyAlignment="1">
      <alignment horizontal="left" vertical="top" wrapText="1"/>
    </xf>
    <xf numFmtId="49" fontId="6" fillId="33" borderId="88" xfId="0" applyNumberFormat="1" applyFont="1" applyFill="1" applyBorder="1" applyAlignment="1">
      <alignment horizontal="center" vertical="top" wrapText="1"/>
    </xf>
    <xf numFmtId="49" fontId="70" fillId="33" borderId="79" xfId="0" applyNumberFormat="1" applyFont="1" applyFill="1" applyBorder="1" applyAlignment="1">
      <alignment horizontal="left" vertical="top" wrapText="1"/>
    </xf>
    <xf numFmtId="49" fontId="6" fillId="33" borderId="85" xfId="0" applyNumberFormat="1" applyFont="1" applyFill="1" applyBorder="1" applyAlignment="1">
      <alignment horizontal="center" vertical="center" wrapText="1"/>
    </xf>
    <xf numFmtId="0" fontId="6" fillId="33" borderId="31" xfId="0" applyNumberFormat="1" applyFont="1" applyFill="1" applyBorder="1" applyAlignment="1">
      <alignment horizontal="left" vertical="top" wrapText="1"/>
    </xf>
    <xf numFmtId="49" fontId="6" fillId="33" borderId="89" xfId="0" applyNumberFormat="1" applyFont="1" applyFill="1" applyBorder="1" applyAlignment="1">
      <alignment horizontal="center" vertical="top" wrapText="1"/>
    </xf>
    <xf numFmtId="168" fontId="6" fillId="33" borderId="41" xfId="0" applyNumberFormat="1" applyFont="1" applyFill="1" applyBorder="1" applyAlignment="1">
      <alignment horizontal="left" vertical="top" wrapText="1"/>
    </xf>
    <xf numFmtId="168" fontId="6" fillId="33" borderId="47" xfId="0" applyNumberFormat="1" applyFont="1" applyFill="1" applyBorder="1" applyAlignment="1">
      <alignment horizontal="left" vertical="top" wrapText="1"/>
    </xf>
    <xf numFmtId="49" fontId="6" fillId="33" borderId="64" xfId="0" applyNumberFormat="1" applyFont="1" applyFill="1" applyBorder="1" applyAlignment="1">
      <alignment vertical="top" wrapText="1"/>
    </xf>
    <xf numFmtId="168" fontId="6" fillId="33" borderId="34" xfId="0" applyNumberFormat="1" applyFont="1" applyFill="1" applyBorder="1" applyAlignment="1">
      <alignment horizontal="left" vertical="top" wrapText="1"/>
    </xf>
    <xf numFmtId="49" fontId="6" fillId="33" borderId="33" xfId="0" applyNumberFormat="1" applyFont="1" applyFill="1" applyBorder="1" applyAlignment="1">
      <alignment horizontal="left" vertical="top" wrapText="1"/>
    </xf>
    <xf numFmtId="49" fontId="6" fillId="33" borderId="90" xfId="0" applyNumberFormat="1" applyFont="1" applyFill="1" applyBorder="1" applyAlignment="1">
      <alignment vertical="top" wrapText="1"/>
    </xf>
    <xf numFmtId="49" fontId="6" fillId="33" borderId="66" xfId="0" applyNumberFormat="1" applyFont="1" applyFill="1" applyBorder="1" applyAlignment="1">
      <alignment horizontal="center" vertical="top" wrapText="1"/>
    </xf>
    <xf numFmtId="168" fontId="6" fillId="33" borderId="36" xfId="0" applyNumberFormat="1" applyFont="1" applyFill="1" applyBorder="1" applyAlignment="1">
      <alignment horizontal="left" vertical="top" wrapText="1"/>
    </xf>
    <xf numFmtId="168" fontId="6" fillId="33" borderId="26" xfId="0" applyNumberFormat="1" applyFont="1" applyFill="1" applyBorder="1" applyAlignment="1">
      <alignment horizontal="left" vertical="top" wrapText="1"/>
    </xf>
    <xf numFmtId="168" fontId="70" fillId="33" borderId="35" xfId="0" applyNumberFormat="1" applyFont="1" applyFill="1" applyBorder="1" applyAlignment="1">
      <alignment horizontal="left" vertical="top" wrapText="1"/>
    </xf>
    <xf numFmtId="49" fontId="70" fillId="33" borderId="19" xfId="0" applyNumberFormat="1" applyFont="1" applyFill="1" applyBorder="1" applyAlignment="1">
      <alignment horizontal="center" vertical="center" wrapText="1"/>
    </xf>
    <xf numFmtId="168" fontId="71" fillId="33" borderId="19" xfId="0" applyNumberFormat="1" applyFont="1" applyFill="1" applyBorder="1" applyAlignment="1">
      <alignment horizontal="left" vertical="top" wrapText="1"/>
    </xf>
    <xf numFmtId="168" fontId="70" fillId="33" borderId="83" xfId="0" applyNumberFormat="1" applyFont="1" applyFill="1" applyBorder="1" applyAlignment="1">
      <alignment horizontal="left" vertical="top" wrapText="1"/>
    </xf>
    <xf numFmtId="0" fontId="70" fillId="33" borderId="16" xfId="0" applyNumberFormat="1" applyFont="1" applyFill="1" applyBorder="1" applyAlignment="1">
      <alignment horizontal="center" vertical="center" wrapText="1"/>
    </xf>
    <xf numFmtId="49" fontId="70" fillId="33" borderId="16" xfId="0" applyNumberFormat="1" applyFont="1" applyFill="1" applyBorder="1" applyAlignment="1">
      <alignment horizontal="center" vertical="center" wrapText="1"/>
    </xf>
    <xf numFmtId="168" fontId="71" fillId="33" borderId="16" xfId="0" applyNumberFormat="1" applyFont="1" applyFill="1" applyBorder="1" applyAlignment="1">
      <alignment horizontal="left" vertical="top" wrapText="1"/>
    </xf>
    <xf numFmtId="168" fontId="70" fillId="33" borderId="82" xfId="0" applyNumberFormat="1" applyFont="1" applyFill="1" applyBorder="1" applyAlignment="1">
      <alignment horizontal="left" vertical="top" wrapText="1"/>
    </xf>
    <xf numFmtId="49" fontId="70" fillId="33" borderId="51" xfId="0" applyNumberFormat="1" applyFont="1" applyFill="1" applyBorder="1" applyAlignment="1">
      <alignment horizontal="left" vertical="top" wrapText="1"/>
    </xf>
    <xf numFmtId="168" fontId="71" fillId="33" borderId="28" xfId="0" applyNumberFormat="1" applyFont="1" applyFill="1" applyBorder="1" applyAlignment="1">
      <alignment horizontal="left" vertical="top" wrapText="1"/>
    </xf>
    <xf numFmtId="168" fontId="71" fillId="33" borderId="13" xfId="0" applyNumberFormat="1" applyFont="1" applyFill="1" applyBorder="1" applyAlignment="1">
      <alignment horizontal="left" vertical="top" wrapText="1"/>
    </xf>
    <xf numFmtId="49" fontId="6" fillId="33" borderId="91" xfId="0" applyNumberFormat="1" applyFont="1" applyFill="1" applyBorder="1" applyAlignment="1">
      <alignment vertical="top" wrapText="1"/>
    </xf>
    <xf numFmtId="49" fontId="6" fillId="33" borderId="64" xfId="0" applyNumberFormat="1" applyFont="1" applyFill="1" applyBorder="1" applyAlignment="1">
      <alignment horizontal="center" vertical="center" wrapText="1"/>
    </xf>
    <xf numFmtId="168" fontId="6" fillId="33" borderId="83" xfId="0" applyNumberFormat="1" applyFont="1" applyFill="1" applyBorder="1" applyAlignment="1">
      <alignment horizontal="left" vertical="top" wrapText="1"/>
    </xf>
    <xf numFmtId="49" fontId="6" fillId="33" borderId="22" xfId="0" applyNumberFormat="1" applyFont="1" applyFill="1" applyBorder="1" applyAlignment="1">
      <alignment horizontal="center" vertical="center" wrapText="1"/>
    </xf>
    <xf numFmtId="49" fontId="70" fillId="33" borderId="64" xfId="0" applyNumberFormat="1" applyFont="1" applyFill="1" applyBorder="1" applyAlignment="1">
      <alignment vertical="top" wrapText="1"/>
    </xf>
    <xf numFmtId="49" fontId="15" fillId="33" borderId="92" xfId="0" applyNumberFormat="1" applyFont="1" applyFill="1" applyBorder="1" applyAlignment="1">
      <alignment horizontal="left" vertical="top" wrapText="1"/>
    </xf>
    <xf numFmtId="168" fontId="12" fillId="33" borderId="26" xfId="0" applyNumberFormat="1" applyFont="1" applyFill="1" applyBorder="1" applyAlignment="1">
      <alignment horizontal="left" vertical="top" wrapText="1"/>
    </xf>
    <xf numFmtId="168" fontId="12" fillId="33" borderId="48" xfId="0" applyNumberFormat="1" applyFont="1" applyFill="1" applyBorder="1" applyAlignment="1">
      <alignment horizontal="left" vertical="top" wrapText="1"/>
    </xf>
    <xf numFmtId="0" fontId="12" fillId="33" borderId="85" xfId="0" applyFont="1" applyFill="1" applyBorder="1" applyAlignment="1">
      <alignment horizontal="center" vertical="center"/>
    </xf>
    <xf numFmtId="0" fontId="12" fillId="33" borderId="32" xfId="0" applyNumberFormat="1" applyFont="1" applyFill="1" applyBorder="1" applyAlignment="1">
      <alignment horizontal="center" vertical="center" wrapText="1"/>
    </xf>
    <xf numFmtId="49" fontId="12" fillId="33" borderId="32" xfId="0" applyNumberFormat="1" applyFont="1" applyFill="1" applyBorder="1" applyAlignment="1">
      <alignment horizontal="center" vertical="center" wrapText="1"/>
    </xf>
    <xf numFmtId="168" fontId="12" fillId="33" borderId="55" xfId="0" applyNumberFormat="1" applyFont="1" applyFill="1" applyBorder="1" applyAlignment="1">
      <alignment horizontal="left" vertical="center" wrapText="1"/>
    </xf>
    <xf numFmtId="168" fontId="12" fillId="33" borderId="69" xfId="0" applyNumberFormat="1" applyFont="1" applyFill="1" applyBorder="1" applyAlignment="1">
      <alignment horizontal="left" vertical="center" wrapText="1"/>
    </xf>
    <xf numFmtId="0" fontId="12" fillId="33" borderId="41" xfId="0" applyNumberFormat="1" applyFont="1" applyFill="1" applyBorder="1" applyAlignment="1">
      <alignment horizontal="center" vertical="center" wrapText="1"/>
    </xf>
    <xf numFmtId="168" fontId="12" fillId="33" borderId="42" xfId="0" applyNumberFormat="1" applyFont="1" applyFill="1" applyBorder="1" applyAlignment="1">
      <alignment horizontal="left" vertical="center" wrapText="1"/>
    </xf>
    <xf numFmtId="168" fontId="12" fillId="33" borderId="71" xfId="0" applyNumberFormat="1" applyFont="1" applyFill="1" applyBorder="1" applyAlignment="1">
      <alignment horizontal="left" vertical="center" wrapText="1"/>
    </xf>
    <xf numFmtId="168" fontId="12" fillId="33" borderId="93" xfId="0" applyNumberFormat="1" applyFont="1" applyFill="1" applyBorder="1" applyAlignment="1">
      <alignment horizontal="left" vertical="center" wrapText="1"/>
    </xf>
    <xf numFmtId="49" fontId="12" fillId="33" borderId="30" xfId="0" applyNumberFormat="1" applyFont="1" applyFill="1" applyBorder="1" applyAlignment="1">
      <alignment horizontal="center" vertical="center" wrapText="1"/>
    </xf>
    <xf numFmtId="168" fontId="12" fillId="33" borderId="43" xfId="0" applyNumberFormat="1" applyFont="1" applyFill="1" applyBorder="1" applyAlignment="1">
      <alignment horizontal="left" vertical="center" wrapText="1"/>
    </xf>
    <xf numFmtId="168" fontId="12" fillId="33" borderId="78" xfId="0" applyNumberFormat="1" applyFont="1" applyFill="1" applyBorder="1" applyAlignment="1">
      <alignment horizontal="left" vertical="center" wrapText="1"/>
    </xf>
    <xf numFmtId="168" fontId="12" fillId="33" borderId="51" xfId="0" applyNumberFormat="1" applyFont="1" applyFill="1" applyBorder="1" applyAlignment="1">
      <alignment horizontal="left" vertical="top" wrapText="1"/>
    </xf>
    <xf numFmtId="168" fontId="6" fillId="33" borderId="46" xfId="0" applyNumberFormat="1" applyFont="1" applyFill="1" applyBorder="1" applyAlignment="1">
      <alignment horizontal="center" vertical="top" wrapText="1"/>
    </xf>
    <xf numFmtId="49" fontId="6" fillId="33" borderId="46" xfId="0" applyNumberFormat="1" applyFont="1" applyFill="1" applyBorder="1" applyAlignment="1">
      <alignment horizontal="center" vertical="top" wrapText="1"/>
    </xf>
    <xf numFmtId="168" fontId="15" fillId="33" borderId="37" xfId="0" applyNumberFormat="1" applyFont="1" applyFill="1" applyBorder="1" applyAlignment="1">
      <alignment horizontal="left" vertical="top" wrapText="1"/>
    </xf>
    <xf numFmtId="0" fontId="6" fillId="33" borderId="43" xfId="0" applyFont="1" applyFill="1" applyBorder="1" applyAlignment="1">
      <alignment vertical="top"/>
    </xf>
    <xf numFmtId="0" fontId="12" fillId="33" borderId="29" xfId="0" applyNumberFormat="1" applyFont="1" applyFill="1" applyBorder="1" applyAlignment="1">
      <alignment horizontal="center" vertical="center" wrapText="1"/>
    </xf>
    <xf numFmtId="49" fontId="12" fillId="33" borderId="36" xfId="0" applyNumberFormat="1" applyFont="1" applyFill="1" applyBorder="1" applyAlignment="1">
      <alignment horizontal="center" vertical="center" wrapText="1"/>
    </xf>
    <xf numFmtId="168" fontId="12" fillId="33" borderId="55" xfId="0" applyNumberFormat="1" applyFont="1" applyFill="1" applyBorder="1" applyAlignment="1">
      <alignment horizontal="left" vertical="top" wrapText="1"/>
    </xf>
    <xf numFmtId="49" fontId="6" fillId="33" borderId="55" xfId="0" applyNumberFormat="1" applyFont="1" applyFill="1" applyBorder="1" applyAlignment="1">
      <alignment horizontal="center" vertical="center" wrapText="1"/>
    </xf>
    <xf numFmtId="168" fontId="15" fillId="33" borderId="55" xfId="0" applyNumberFormat="1" applyFont="1" applyFill="1" applyBorder="1" applyAlignment="1">
      <alignment horizontal="left" vertical="top" wrapText="1"/>
    </xf>
    <xf numFmtId="168" fontId="15" fillId="33" borderId="69" xfId="0" applyNumberFormat="1" applyFont="1" applyFill="1" applyBorder="1" applyAlignment="1">
      <alignment horizontal="left" vertical="top" wrapText="1"/>
    </xf>
    <xf numFmtId="0" fontId="15" fillId="33" borderId="29" xfId="0" applyNumberFormat="1" applyFont="1" applyFill="1" applyBorder="1" applyAlignment="1">
      <alignment horizontal="center" vertical="center" wrapText="1"/>
    </xf>
    <xf numFmtId="49" fontId="15" fillId="33" borderId="36" xfId="0" applyNumberFormat="1" applyFont="1" applyFill="1" applyBorder="1" applyAlignment="1">
      <alignment horizontal="center" vertical="center" wrapText="1"/>
    </xf>
    <xf numFmtId="168" fontId="6" fillId="33" borderId="19" xfId="0" applyNumberFormat="1" applyFont="1" applyFill="1" applyBorder="1" applyAlignment="1">
      <alignment horizontal="center" vertical="top" wrapText="1"/>
    </xf>
    <xf numFmtId="168" fontId="15" fillId="33" borderId="27" xfId="0" applyNumberFormat="1" applyFont="1" applyFill="1" applyBorder="1" applyAlignment="1">
      <alignment horizontal="left" vertical="top" wrapText="1"/>
    </xf>
    <xf numFmtId="168" fontId="17" fillId="33" borderId="13" xfId="0" applyNumberFormat="1" applyFont="1" applyFill="1" applyBorder="1" applyAlignment="1">
      <alignment horizontal="left" vertical="top" wrapText="1"/>
    </xf>
    <xf numFmtId="168" fontId="17" fillId="33" borderId="26" xfId="0" applyNumberFormat="1" applyFont="1" applyFill="1" applyBorder="1" applyAlignment="1">
      <alignment horizontal="left" vertical="top" wrapText="1"/>
    </xf>
    <xf numFmtId="168" fontId="6" fillId="33" borderId="0" xfId="0" applyNumberFormat="1" applyFont="1" applyFill="1" applyBorder="1" applyAlignment="1">
      <alignment horizontal="left" vertical="top" wrapText="1"/>
    </xf>
    <xf numFmtId="168" fontId="70" fillId="33" borderId="63" xfId="0" applyNumberFormat="1" applyFont="1" applyFill="1" applyBorder="1" applyAlignment="1">
      <alignment horizontal="left" vertical="top" wrapText="1"/>
    </xf>
    <xf numFmtId="168" fontId="6" fillId="33" borderId="70" xfId="0" applyNumberFormat="1" applyFont="1" applyFill="1" applyBorder="1" applyAlignment="1">
      <alignment horizontal="left" vertical="top" wrapText="1"/>
    </xf>
    <xf numFmtId="168" fontId="6" fillId="33" borderId="47" xfId="0" applyNumberFormat="1" applyFont="1" applyFill="1" applyBorder="1" applyAlignment="1">
      <alignment horizontal="center" vertical="top" wrapText="1"/>
    </xf>
    <xf numFmtId="49" fontId="6" fillId="33" borderId="53" xfId="0" applyNumberFormat="1" applyFont="1" applyFill="1" applyBorder="1" applyAlignment="1">
      <alignment horizontal="center" vertical="top" wrapText="1"/>
    </xf>
    <xf numFmtId="168" fontId="15" fillId="33" borderId="35" xfId="0" applyNumberFormat="1" applyFont="1" applyFill="1" applyBorder="1" applyAlignment="1">
      <alignment horizontal="left" vertical="top" wrapText="1"/>
    </xf>
    <xf numFmtId="0" fontId="15" fillId="33" borderId="19" xfId="0" applyNumberFormat="1" applyFont="1" applyFill="1" applyBorder="1" applyAlignment="1">
      <alignment horizontal="center" vertical="center" wrapText="1"/>
    </xf>
    <xf numFmtId="49" fontId="15" fillId="33" borderId="19" xfId="0" applyNumberFormat="1" applyFont="1" applyFill="1" applyBorder="1" applyAlignment="1">
      <alignment horizontal="center" vertical="center" wrapText="1"/>
    </xf>
    <xf numFmtId="0" fontId="15" fillId="33" borderId="13" xfId="0" applyNumberFormat="1" applyFont="1" applyFill="1" applyBorder="1" applyAlignment="1">
      <alignment horizontal="center" vertical="center" wrapText="1"/>
    </xf>
    <xf numFmtId="49" fontId="15" fillId="33" borderId="13" xfId="0" applyNumberFormat="1" applyFont="1" applyFill="1" applyBorder="1" applyAlignment="1">
      <alignment horizontal="center" vertical="center" wrapText="1"/>
    </xf>
    <xf numFmtId="168" fontId="12" fillId="33" borderId="93" xfId="0" applyNumberFormat="1" applyFont="1" applyFill="1" applyBorder="1" applyAlignment="1">
      <alignment horizontal="left" vertical="top" wrapText="1"/>
    </xf>
    <xf numFmtId="168" fontId="15" fillId="33" borderId="36" xfId="0" applyNumberFormat="1" applyFont="1" applyFill="1" applyBorder="1" applyAlignment="1">
      <alignment horizontal="left" vertical="top" wrapText="1"/>
    </xf>
    <xf numFmtId="49" fontId="18" fillId="33" borderId="55" xfId="0" applyNumberFormat="1" applyFont="1" applyFill="1" applyBorder="1" applyAlignment="1">
      <alignment horizontal="left" vertical="top" wrapText="1"/>
    </xf>
    <xf numFmtId="168" fontId="12" fillId="33" borderId="94" xfId="0" applyNumberFormat="1" applyFont="1" applyFill="1" applyBorder="1" applyAlignment="1">
      <alignment horizontal="left" vertical="top" wrapText="1"/>
    </xf>
    <xf numFmtId="0" fontId="15" fillId="33" borderId="16" xfId="0" applyNumberFormat="1" applyFont="1" applyFill="1" applyBorder="1" applyAlignment="1">
      <alignment horizontal="center" vertical="center" wrapText="1"/>
    </xf>
    <xf numFmtId="49" fontId="15" fillId="33" borderId="16" xfId="0" applyNumberFormat="1" applyFont="1" applyFill="1" applyBorder="1" applyAlignment="1">
      <alignment horizontal="center" vertical="center" wrapText="1"/>
    </xf>
    <xf numFmtId="0" fontId="12" fillId="33" borderId="68" xfId="0" applyFont="1" applyFill="1" applyBorder="1" applyAlignment="1">
      <alignment horizontal="center" vertical="center"/>
    </xf>
    <xf numFmtId="49" fontId="12" fillId="33" borderId="28" xfId="0" applyNumberFormat="1" applyFont="1" applyFill="1" applyBorder="1" applyAlignment="1">
      <alignment wrapText="1"/>
    </xf>
    <xf numFmtId="168" fontId="15" fillId="33" borderId="30" xfId="0" applyNumberFormat="1" applyFont="1" applyFill="1" applyBorder="1" applyAlignment="1">
      <alignment horizontal="left" vertical="top" wrapText="1"/>
    </xf>
    <xf numFmtId="168" fontId="15" fillId="33" borderId="53" xfId="0" applyNumberFormat="1" applyFont="1" applyFill="1" applyBorder="1" applyAlignment="1">
      <alignment horizontal="left" vertical="top" wrapText="1"/>
    </xf>
    <xf numFmtId="168" fontId="15" fillId="33" borderId="26" xfId="0" applyNumberFormat="1" applyFont="1" applyFill="1" applyBorder="1" applyAlignment="1">
      <alignment horizontal="left" vertical="top" wrapText="1"/>
    </xf>
    <xf numFmtId="168" fontId="15" fillId="33" borderId="48" xfId="0" applyNumberFormat="1" applyFont="1" applyFill="1" applyBorder="1" applyAlignment="1">
      <alignment horizontal="left" vertical="top" wrapText="1"/>
    </xf>
    <xf numFmtId="168" fontId="15" fillId="33" borderId="43" xfId="0" applyNumberFormat="1" applyFont="1" applyFill="1" applyBorder="1" applyAlignment="1">
      <alignment horizontal="left" vertical="top" wrapText="1"/>
    </xf>
    <xf numFmtId="168" fontId="15" fillId="33" borderId="78" xfId="0" applyNumberFormat="1" applyFont="1" applyFill="1" applyBorder="1" applyAlignment="1">
      <alignment horizontal="left" vertical="top" wrapText="1"/>
    </xf>
    <xf numFmtId="168" fontId="6" fillId="33" borderId="95" xfId="0" applyNumberFormat="1" applyFont="1" applyFill="1" applyBorder="1" applyAlignment="1">
      <alignment horizontal="left" vertical="top" wrapText="1"/>
    </xf>
    <xf numFmtId="0" fontId="6" fillId="33" borderId="96" xfId="0" applyNumberFormat="1" applyFont="1" applyFill="1" applyBorder="1" applyAlignment="1">
      <alignment horizontal="center" vertical="center" wrapText="1"/>
    </xf>
    <xf numFmtId="49" fontId="6" fillId="33" borderId="96" xfId="0" applyNumberFormat="1" applyFont="1" applyFill="1" applyBorder="1" applyAlignment="1">
      <alignment horizontal="center" vertical="center" wrapText="1"/>
    </xf>
    <xf numFmtId="168" fontId="6" fillId="33" borderId="96" xfId="0" applyNumberFormat="1" applyFont="1" applyFill="1" applyBorder="1" applyAlignment="1">
      <alignment horizontal="left" vertical="top" wrapText="1"/>
    </xf>
    <xf numFmtId="168" fontId="6" fillId="33" borderId="97" xfId="0" applyNumberFormat="1" applyFont="1" applyFill="1" applyBorder="1" applyAlignment="1">
      <alignment horizontal="left" vertical="top" wrapText="1"/>
    </xf>
    <xf numFmtId="168" fontId="6" fillId="33" borderId="98" xfId="0" applyNumberFormat="1" applyFont="1" applyFill="1" applyBorder="1" applyAlignment="1">
      <alignment horizontal="left" vertical="top" wrapText="1"/>
    </xf>
    <xf numFmtId="0" fontId="1" fillId="33" borderId="0"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0" fontId="1" fillId="33" borderId="0" xfId="0" applyNumberFormat="1" applyFont="1" applyFill="1" applyAlignment="1">
      <alignment horizontal="center" vertical="center"/>
    </xf>
    <xf numFmtId="49" fontId="1" fillId="33" borderId="0" xfId="0" applyNumberFormat="1" applyFont="1" applyFill="1" applyAlignment="1">
      <alignment horizontal="center" vertical="center"/>
    </xf>
    <xf numFmtId="168" fontId="2" fillId="33" borderId="0" xfId="0" applyNumberFormat="1" applyFont="1" applyFill="1" applyAlignment="1">
      <alignment horizontal="left" vertical="center"/>
    </xf>
    <xf numFmtId="0" fontId="1" fillId="33" borderId="0" xfId="0" applyFont="1" applyFill="1" applyAlignment="1">
      <alignment horizontal="right"/>
    </xf>
    <xf numFmtId="0" fontId="3" fillId="33" borderId="0" xfId="0" applyFont="1" applyFill="1" applyAlignment="1">
      <alignment horizontal="left" vertical="center"/>
    </xf>
    <xf numFmtId="0" fontId="6" fillId="33" borderId="99" xfId="0" applyFont="1" applyFill="1" applyBorder="1" applyAlignment="1">
      <alignment horizontal="center" vertical="top"/>
    </xf>
    <xf numFmtId="0" fontId="6" fillId="33" borderId="11" xfId="0" applyFont="1" applyFill="1" applyBorder="1" applyAlignment="1">
      <alignment horizontal="left" vertical="center"/>
    </xf>
    <xf numFmtId="0" fontId="6" fillId="33" borderId="66" xfId="0" applyFont="1" applyFill="1" applyBorder="1" applyAlignment="1">
      <alignment horizontal="center" vertical="top"/>
    </xf>
    <xf numFmtId="0" fontId="14" fillId="33" borderId="78" xfId="0" applyFont="1" applyFill="1" applyBorder="1" applyAlignment="1">
      <alignment horizontal="center" vertical="top"/>
    </xf>
    <xf numFmtId="49" fontId="6" fillId="33" borderId="31" xfId="0" applyNumberFormat="1" applyFont="1" applyFill="1" applyBorder="1" applyAlignment="1">
      <alignment horizontal="left" vertical="center"/>
    </xf>
    <xf numFmtId="49" fontId="6" fillId="33" borderId="81" xfId="0" applyNumberFormat="1" applyFont="1" applyFill="1" applyBorder="1" applyAlignment="1">
      <alignment/>
    </xf>
    <xf numFmtId="49" fontId="6" fillId="33" borderId="13" xfId="0" applyNumberFormat="1" applyFont="1" applyFill="1" applyBorder="1" applyAlignment="1">
      <alignment horizontal="left" vertical="center"/>
    </xf>
    <xf numFmtId="2" fontId="12" fillId="33" borderId="13" xfId="0" applyNumberFormat="1" applyFont="1" applyFill="1" applyBorder="1" applyAlignment="1">
      <alignment horizontal="center" vertical="center"/>
    </xf>
    <xf numFmtId="49" fontId="6" fillId="33" borderId="27" xfId="0" applyNumberFormat="1" applyFont="1" applyFill="1" applyBorder="1" applyAlignment="1">
      <alignment horizontal="left" vertical="center"/>
    </xf>
    <xf numFmtId="0" fontId="6" fillId="33" borderId="28"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6" fillId="33" borderId="46" xfId="0" applyFont="1" applyFill="1" applyBorder="1" applyAlignment="1">
      <alignment horizontal="left" vertical="center" wrapText="1"/>
    </xf>
    <xf numFmtId="49" fontId="6" fillId="33" borderId="88" xfId="0" applyNumberFormat="1" applyFont="1" applyFill="1" applyBorder="1" applyAlignment="1">
      <alignment horizontal="center" vertical="top"/>
    </xf>
    <xf numFmtId="14" fontId="6" fillId="33" borderId="31" xfId="0" applyNumberFormat="1"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37" xfId="0" applyFont="1" applyFill="1" applyBorder="1" applyAlignment="1">
      <alignment horizontal="left" vertical="center" wrapText="1"/>
    </xf>
    <xf numFmtId="0" fontId="6" fillId="33" borderId="100" xfId="0" applyFont="1" applyFill="1" applyBorder="1" applyAlignment="1">
      <alignment vertical="top" wrapText="1"/>
    </xf>
    <xf numFmtId="0" fontId="6" fillId="33" borderId="29" xfId="0" applyFont="1" applyFill="1" applyBorder="1" applyAlignment="1">
      <alignment horizontal="left" vertical="center" wrapText="1"/>
    </xf>
    <xf numFmtId="2" fontId="6" fillId="33" borderId="52" xfId="0" applyNumberFormat="1" applyFont="1" applyFill="1" applyBorder="1" applyAlignment="1">
      <alignment horizontal="center" vertical="center" wrapText="1"/>
    </xf>
    <xf numFmtId="0" fontId="6" fillId="33" borderId="15" xfId="0" applyFont="1" applyFill="1" applyBorder="1" applyAlignment="1">
      <alignment vertical="top" wrapText="1"/>
    </xf>
    <xf numFmtId="0" fontId="6" fillId="33" borderId="16" xfId="0" applyFont="1" applyFill="1" applyBorder="1" applyAlignment="1">
      <alignment horizontal="left" vertical="center" wrapText="1"/>
    </xf>
    <xf numFmtId="2" fontId="6" fillId="33" borderId="17" xfId="0" applyNumberFormat="1" applyFont="1" applyFill="1" applyBorder="1" applyAlignment="1">
      <alignment horizontal="center" vertical="center" wrapText="1"/>
    </xf>
    <xf numFmtId="14" fontId="6" fillId="33" borderId="19" xfId="0" applyNumberFormat="1" applyFont="1" applyFill="1" applyBorder="1" applyAlignment="1">
      <alignment horizontal="left" vertical="center" wrapText="1"/>
    </xf>
    <xf numFmtId="0" fontId="6" fillId="33" borderId="71" xfId="0" applyFont="1" applyFill="1" applyBorder="1" applyAlignment="1">
      <alignment horizontal="center" vertical="top" wrapText="1"/>
    </xf>
    <xf numFmtId="0" fontId="6" fillId="33" borderId="78" xfId="0" applyFont="1" applyFill="1" applyBorder="1" applyAlignment="1">
      <alignment horizontal="center" vertical="top" wrapText="1"/>
    </xf>
    <xf numFmtId="14" fontId="6" fillId="33" borderId="29" xfId="0" applyNumberFormat="1" applyFont="1" applyFill="1" applyBorder="1" applyAlignment="1">
      <alignment horizontal="left" vertical="center" wrapText="1"/>
    </xf>
    <xf numFmtId="0" fontId="6" fillId="33" borderId="72" xfId="0" applyFont="1" applyFill="1" applyBorder="1" applyAlignment="1">
      <alignment horizontal="center" vertical="top" wrapText="1"/>
    </xf>
    <xf numFmtId="0" fontId="6" fillId="33" borderId="74" xfId="0" applyFont="1" applyFill="1" applyBorder="1" applyAlignment="1">
      <alignment horizontal="center" vertical="top" wrapText="1"/>
    </xf>
    <xf numFmtId="0" fontId="6" fillId="33" borderId="74" xfId="0" applyFont="1" applyFill="1" applyBorder="1" applyAlignment="1">
      <alignment vertical="top" wrapText="1"/>
    </xf>
    <xf numFmtId="0" fontId="6" fillId="33" borderId="22" xfId="0" applyFont="1" applyFill="1" applyBorder="1" applyAlignment="1">
      <alignment horizontal="left" vertical="center" wrapText="1"/>
    </xf>
    <xf numFmtId="14" fontId="6" fillId="33" borderId="22" xfId="0" applyNumberFormat="1" applyFont="1" applyFill="1" applyBorder="1" applyAlignment="1">
      <alignment horizontal="left" vertical="center" wrapText="1"/>
    </xf>
    <xf numFmtId="49" fontId="6" fillId="33" borderId="77" xfId="0" applyNumberFormat="1" applyFont="1" applyFill="1" applyBorder="1" applyAlignment="1">
      <alignment horizontal="center" vertical="top"/>
    </xf>
    <xf numFmtId="0" fontId="6" fillId="33" borderId="82" xfId="0" applyFont="1" applyFill="1" applyBorder="1" applyAlignment="1">
      <alignment horizontal="center" vertical="top" wrapText="1"/>
    </xf>
    <xf numFmtId="0" fontId="6" fillId="33" borderId="81" xfId="0" applyFont="1" applyFill="1" applyBorder="1" applyAlignment="1">
      <alignment horizontal="center" vertical="top" wrapText="1"/>
    </xf>
    <xf numFmtId="0" fontId="6" fillId="33" borderId="19" xfId="0" applyFont="1" applyFill="1" applyBorder="1" applyAlignment="1">
      <alignment horizontal="left" vertical="center" wrapText="1"/>
    </xf>
    <xf numFmtId="0" fontId="6" fillId="33" borderId="81" xfId="0" applyFont="1" applyFill="1" applyBorder="1" applyAlignment="1">
      <alignment vertical="top" wrapText="1"/>
    </xf>
    <xf numFmtId="0" fontId="6" fillId="33" borderId="82" xfId="0" applyFont="1" applyFill="1" applyBorder="1" applyAlignment="1">
      <alignment vertical="top" wrapText="1"/>
    </xf>
    <xf numFmtId="14" fontId="6" fillId="33" borderId="28" xfId="0" applyNumberFormat="1" applyFont="1" applyFill="1" applyBorder="1" applyAlignment="1">
      <alignment horizontal="left" vertical="center" wrapText="1"/>
    </xf>
    <xf numFmtId="49" fontId="6" fillId="33" borderId="74" xfId="0" applyNumberFormat="1" applyFont="1" applyFill="1" applyBorder="1" applyAlignment="1">
      <alignment horizontal="center" vertical="top"/>
    </xf>
    <xf numFmtId="14" fontId="6" fillId="33" borderId="11" xfId="0" applyNumberFormat="1"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71" xfId="0" applyFont="1" applyFill="1" applyBorder="1" applyAlignment="1">
      <alignment vertical="top" wrapText="1"/>
    </xf>
    <xf numFmtId="14" fontId="6" fillId="33" borderId="13" xfId="0" applyNumberFormat="1" applyFont="1" applyFill="1" applyBorder="1" applyAlignment="1">
      <alignment horizontal="left" vertical="center" wrapText="1"/>
    </xf>
    <xf numFmtId="0" fontId="6" fillId="33" borderId="31" xfId="0" applyFont="1" applyFill="1" applyBorder="1" applyAlignment="1">
      <alignment horizontal="left" vertical="center" wrapText="1"/>
    </xf>
    <xf numFmtId="0" fontId="6" fillId="33" borderId="28" xfId="0" applyFont="1" applyFill="1" applyBorder="1" applyAlignment="1">
      <alignment horizontal="left" vertical="center"/>
    </xf>
    <xf numFmtId="0" fontId="70" fillId="33" borderId="28" xfId="0" applyFont="1" applyFill="1" applyBorder="1" applyAlignment="1">
      <alignment horizontal="left" vertical="center" wrapText="1"/>
    </xf>
    <xf numFmtId="0" fontId="70" fillId="33" borderId="81" xfId="0" applyFont="1" applyFill="1" applyBorder="1" applyAlignment="1">
      <alignment horizontal="center" vertical="top" wrapText="1"/>
    </xf>
    <xf numFmtId="0" fontId="70" fillId="33" borderId="27" xfId="0" applyFont="1" applyFill="1" applyBorder="1" applyAlignment="1">
      <alignment horizontal="left" vertical="center" wrapText="1"/>
    </xf>
    <xf numFmtId="0" fontId="70" fillId="33" borderId="78" xfId="0" applyFont="1" applyFill="1" applyBorder="1" applyAlignment="1">
      <alignment horizontal="center" vertical="top" wrapText="1"/>
    </xf>
    <xf numFmtId="0" fontId="6" fillId="33" borderId="86" xfId="0" applyFont="1" applyFill="1" applyBorder="1" applyAlignment="1">
      <alignment horizontal="center" vertical="top" wrapText="1"/>
    </xf>
    <xf numFmtId="0" fontId="6" fillId="33" borderId="77" xfId="0" applyFont="1" applyFill="1" applyBorder="1" applyAlignment="1">
      <alignment horizontal="center" vertical="top" wrapText="1"/>
    </xf>
    <xf numFmtId="0" fontId="6" fillId="33" borderId="101" xfId="0" applyFont="1" applyFill="1" applyBorder="1" applyAlignment="1">
      <alignment horizontal="center" vertical="top" wrapText="1"/>
    </xf>
    <xf numFmtId="0" fontId="6" fillId="33" borderId="10" xfId="0" applyFont="1" applyFill="1" applyBorder="1" applyAlignment="1">
      <alignment horizontal="left" vertical="center" wrapText="1"/>
    </xf>
    <xf numFmtId="0" fontId="6" fillId="33" borderId="63" xfId="0" applyFont="1" applyFill="1" applyBorder="1" applyAlignment="1">
      <alignment horizontal="center" vertical="top" wrapText="1"/>
    </xf>
    <xf numFmtId="14" fontId="6" fillId="33" borderId="27" xfId="0" applyNumberFormat="1" applyFont="1" applyFill="1" applyBorder="1" applyAlignment="1">
      <alignment horizontal="left" vertical="center" wrapText="1"/>
    </xf>
    <xf numFmtId="0" fontId="70" fillId="33" borderId="19" xfId="0" applyFont="1" applyFill="1" applyBorder="1" applyAlignment="1">
      <alignment horizontal="left" vertical="center" wrapText="1"/>
    </xf>
    <xf numFmtId="0" fontId="70" fillId="33" borderId="37" xfId="0" applyFont="1" applyFill="1" applyBorder="1" applyAlignment="1">
      <alignment horizontal="left" vertical="center" wrapText="1"/>
    </xf>
    <xf numFmtId="0" fontId="70" fillId="33" borderId="82" xfId="0" applyFont="1" applyFill="1" applyBorder="1" applyAlignment="1">
      <alignment horizontal="center" vertical="top" wrapText="1"/>
    </xf>
    <xf numFmtId="0" fontId="69" fillId="33" borderId="19" xfId="0" applyFont="1" applyFill="1" applyBorder="1" applyAlignment="1">
      <alignment horizontal="left" vertical="center"/>
    </xf>
    <xf numFmtId="14" fontId="6" fillId="33" borderId="10" xfId="0" applyNumberFormat="1" applyFont="1" applyFill="1" applyBorder="1" applyAlignment="1">
      <alignment horizontal="left" vertical="center" wrapText="1"/>
    </xf>
    <xf numFmtId="0" fontId="6" fillId="33" borderId="78" xfId="0" applyFont="1" applyFill="1" applyBorder="1" applyAlignment="1">
      <alignment vertical="top" wrapText="1"/>
    </xf>
    <xf numFmtId="0" fontId="6" fillId="33" borderId="77" xfId="0" applyFont="1" applyFill="1" applyBorder="1" applyAlignment="1">
      <alignment vertical="top" wrapText="1"/>
    </xf>
    <xf numFmtId="0" fontId="6" fillId="33" borderId="86" xfId="0" applyFont="1" applyFill="1" applyBorder="1" applyAlignment="1">
      <alignment vertical="top" wrapText="1"/>
    </xf>
    <xf numFmtId="0" fontId="6" fillId="33" borderId="19" xfId="0" applyFont="1" applyFill="1" applyBorder="1" applyAlignment="1">
      <alignment horizontal="left" vertical="center"/>
    </xf>
    <xf numFmtId="0" fontId="6" fillId="33" borderId="13" xfId="0" applyFont="1" applyFill="1" applyBorder="1" applyAlignment="1">
      <alignment horizontal="left" vertical="center"/>
    </xf>
    <xf numFmtId="49" fontId="6" fillId="33" borderId="13" xfId="0" applyNumberFormat="1" applyFont="1" applyFill="1" applyBorder="1" applyAlignment="1">
      <alignment horizontal="left" vertical="center" wrapText="1"/>
    </xf>
    <xf numFmtId="49" fontId="6" fillId="33" borderId="27" xfId="0" applyNumberFormat="1" applyFont="1" applyFill="1" applyBorder="1" applyAlignment="1">
      <alignment horizontal="left" vertical="center" wrapText="1"/>
    </xf>
    <xf numFmtId="0" fontId="6" fillId="33" borderId="0" xfId="0" applyFont="1" applyFill="1" applyBorder="1" applyAlignment="1">
      <alignment horizontal="left" vertical="center" wrapText="1"/>
    </xf>
    <xf numFmtId="49" fontId="6" fillId="33" borderId="86" xfId="0" applyNumberFormat="1" applyFont="1" applyFill="1" applyBorder="1" applyAlignment="1">
      <alignment horizontal="left" vertical="top" wrapText="1"/>
    </xf>
    <xf numFmtId="49" fontId="6" fillId="33" borderId="74" xfId="0" applyNumberFormat="1" applyFont="1" applyFill="1" applyBorder="1" applyAlignment="1">
      <alignment horizontal="left" vertical="top" wrapText="1"/>
    </xf>
    <xf numFmtId="49" fontId="6" fillId="33" borderId="72" xfId="0" applyNumberFormat="1" applyFont="1" applyFill="1" applyBorder="1" applyAlignment="1">
      <alignment horizontal="left" vertical="top" wrapText="1"/>
    </xf>
    <xf numFmtId="168" fontId="6" fillId="33" borderId="86" xfId="0" applyNumberFormat="1" applyFont="1" applyFill="1" applyBorder="1" applyAlignment="1">
      <alignment horizontal="center" vertical="top" wrapText="1"/>
    </xf>
    <xf numFmtId="49" fontId="6" fillId="33" borderId="69" xfId="0" applyNumberFormat="1" applyFont="1" applyFill="1" applyBorder="1" applyAlignment="1">
      <alignment horizontal="left" vertical="top" wrapText="1"/>
    </xf>
    <xf numFmtId="49" fontId="6" fillId="33" borderId="71" xfId="0" applyNumberFormat="1" applyFont="1" applyFill="1" applyBorder="1" applyAlignment="1">
      <alignment horizontal="left" vertical="top" wrapText="1"/>
    </xf>
    <xf numFmtId="49" fontId="6" fillId="33" borderId="78" xfId="0" applyNumberFormat="1" applyFont="1" applyFill="1" applyBorder="1" applyAlignment="1">
      <alignment horizontal="left" vertical="top" wrapText="1"/>
    </xf>
    <xf numFmtId="49" fontId="6" fillId="33" borderId="81" xfId="0" applyNumberFormat="1" applyFont="1" applyFill="1" applyBorder="1" applyAlignment="1">
      <alignment horizontal="left" vertical="top" wrapText="1"/>
    </xf>
    <xf numFmtId="49" fontId="6" fillId="33" borderId="82" xfId="0" applyNumberFormat="1" applyFont="1" applyFill="1" applyBorder="1" applyAlignment="1">
      <alignment horizontal="left" vertical="top" wrapText="1"/>
    </xf>
    <xf numFmtId="49" fontId="15" fillId="33" borderId="19" xfId="0" applyNumberFormat="1" applyFont="1" applyFill="1" applyBorder="1" applyAlignment="1">
      <alignment horizontal="left" vertical="center" wrapText="1"/>
    </xf>
    <xf numFmtId="49" fontId="15" fillId="33" borderId="81" xfId="0" applyNumberFormat="1" applyFont="1" applyFill="1" applyBorder="1" applyAlignment="1">
      <alignment horizontal="left" vertical="top" wrapText="1"/>
    </xf>
    <xf numFmtId="49" fontId="15" fillId="33" borderId="13" xfId="0" applyNumberFormat="1" applyFont="1" applyFill="1" applyBorder="1" applyAlignment="1">
      <alignment horizontal="left" vertical="center" wrapText="1"/>
    </xf>
    <xf numFmtId="49" fontId="15" fillId="33" borderId="71" xfId="0" applyNumberFormat="1" applyFont="1" applyFill="1" applyBorder="1" applyAlignment="1">
      <alignment horizontal="left" vertical="top" wrapText="1"/>
    </xf>
    <xf numFmtId="49" fontId="15" fillId="33" borderId="16" xfId="0" applyNumberFormat="1" applyFont="1" applyFill="1" applyBorder="1" applyAlignment="1">
      <alignment horizontal="left" vertical="center" wrapText="1"/>
    </xf>
    <xf numFmtId="2" fontId="15" fillId="33" borderId="16" xfId="0" applyNumberFormat="1" applyFont="1" applyFill="1" applyBorder="1" applyAlignment="1">
      <alignment horizontal="center" vertical="center" wrapText="1"/>
    </xf>
    <xf numFmtId="49" fontId="15" fillId="33" borderId="82" xfId="0" applyNumberFormat="1" applyFont="1" applyFill="1" applyBorder="1" applyAlignment="1">
      <alignment horizontal="left" vertical="top" wrapText="1"/>
    </xf>
    <xf numFmtId="49" fontId="6" fillId="33" borderId="16" xfId="0" applyNumberFormat="1" applyFont="1" applyFill="1" applyBorder="1" applyAlignment="1">
      <alignment horizontal="left" vertical="center" wrapText="1"/>
    </xf>
    <xf numFmtId="49" fontId="15" fillId="33" borderId="74" xfId="0" applyNumberFormat="1" applyFont="1" applyFill="1" applyBorder="1" applyAlignment="1">
      <alignment horizontal="left" vertical="top" wrapText="1"/>
    </xf>
    <xf numFmtId="0" fontId="70" fillId="33" borderId="13" xfId="0" applyFont="1" applyFill="1" applyBorder="1" applyAlignment="1">
      <alignment horizontal="left" vertical="center" wrapText="1"/>
    </xf>
    <xf numFmtId="49" fontId="15" fillId="33" borderId="31" xfId="0" applyNumberFormat="1" applyFont="1" applyFill="1" applyBorder="1" applyAlignment="1">
      <alignment horizontal="left" vertical="center" wrapText="1"/>
    </xf>
    <xf numFmtId="49" fontId="15" fillId="33" borderId="77" xfId="0" applyNumberFormat="1" applyFont="1" applyFill="1" applyBorder="1" applyAlignment="1">
      <alignment horizontal="left" vertical="top" wrapText="1"/>
    </xf>
    <xf numFmtId="2" fontId="15" fillId="33" borderId="13" xfId="0" applyNumberFormat="1" applyFont="1" applyFill="1" applyBorder="1" applyAlignment="1">
      <alignment horizontal="left" vertical="center" wrapText="1"/>
    </xf>
    <xf numFmtId="49" fontId="15" fillId="33" borderId="86" xfId="0" applyNumberFormat="1" applyFont="1" applyFill="1" applyBorder="1" applyAlignment="1">
      <alignment horizontal="left" vertical="top" wrapText="1"/>
    </xf>
    <xf numFmtId="49" fontId="15" fillId="33" borderId="28" xfId="0" applyNumberFormat="1" applyFont="1" applyFill="1" applyBorder="1" applyAlignment="1">
      <alignment horizontal="left" vertical="center" wrapText="1"/>
    </xf>
    <xf numFmtId="49" fontId="6" fillId="33" borderId="29" xfId="0" applyNumberFormat="1" applyFont="1" applyFill="1" applyBorder="1" applyAlignment="1">
      <alignment horizontal="left" vertical="center" wrapText="1"/>
    </xf>
    <xf numFmtId="49" fontId="6" fillId="33" borderId="77" xfId="0" applyNumberFormat="1" applyFont="1" applyFill="1" applyBorder="1" applyAlignment="1">
      <alignment horizontal="left" vertical="top" wrapText="1"/>
    </xf>
    <xf numFmtId="168" fontId="6" fillId="33" borderId="102" xfId="0" applyNumberFormat="1" applyFont="1" applyFill="1" applyBorder="1" applyAlignment="1">
      <alignment horizontal="left" vertical="top" wrapText="1"/>
    </xf>
    <xf numFmtId="0" fontId="6" fillId="33" borderId="96" xfId="0" applyFont="1" applyFill="1" applyBorder="1" applyAlignment="1">
      <alignment horizontal="left" vertical="center" wrapText="1"/>
    </xf>
    <xf numFmtId="2" fontId="6" fillId="33" borderId="96" xfId="0" applyNumberFormat="1" applyFont="1" applyFill="1" applyBorder="1" applyAlignment="1">
      <alignment horizontal="center" vertical="center" wrapText="1"/>
    </xf>
    <xf numFmtId="0" fontId="1" fillId="33" borderId="0" xfId="0" applyFont="1" applyFill="1" applyBorder="1" applyAlignment="1">
      <alignment horizontal="left" vertical="center"/>
    </xf>
    <xf numFmtId="0" fontId="1" fillId="33" borderId="0" xfId="0" applyFont="1" applyFill="1" applyAlignment="1">
      <alignment horizontal="left" vertical="center"/>
    </xf>
    <xf numFmtId="0" fontId="3" fillId="34" borderId="0" xfId="0" applyFont="1" applyFill="1" applyAlignment="1">
      <alignment vertical="top"/>
    </xf>
    <xf numFmtId="0" fontId="1" fillId="0" borderId="0" xfId="0" applyFont="1" applyFill="1" applyAlignment="1">
      <alignment vertical="top"/>
    </xf>
    <xf numFmtId="0" fontId="1" fillId="0" borderId="0" xfId="0" applyFont="1" applyFill="1" applyAlignment="1">
      <alignment/>
    </xf>
    <xf numFmtId="0" fontId="3" fillId="0" borderId="0" xfId="0" applyFont="1" applyFill="1" applyAlignment="1">
      <alignment horizontal="center" vertical="top"/>
    </xf>
    <xf numFmtId="0" fontId="5" fillId="33" borderId="10" xfId="0" applyFont="1" applyFill="1" applyBorder="1" applyAlignment="1">
      <alignment horizontal="center" vertical="top" wrapText="1"/>
    </xf>
    <xf numFmtId="0" fontId="5" fillId="0" borderId="0" xfId="0" applyFont="1" applyFill="1" applyAlignment="1">
      <alignment vertical="top"/>
    </xf>
    <xf numFmtId="49" fontId="5" fillId="33" borderId="10" xfId="0" applyNumberFormat="1" applyFont="1" applyFill="1" applyBorder="1" applyAlignment="1">
      <alignment horizontal="center" vertical="top" wrapText="1"/>
    </xf>
    <xf numFmtId="14" fontId="5" fillId="33"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16" fontId="3" fillId="0" borderId="10" xfId="0" applyNumberFormat="1" applyFont="1" applyFill="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top"/>
    </xf>
    <xf numFmtId="0" fontId="1" fillId="0" borderId="10" xfId="0" applyFont="1" applyFill="1" applyBorder="1" applyAlignment="1">
      <alignment horizontal="left" vertical="top" wrapText="1"/>
    </xf>
    <xf numFmtId="0" fontId="1" fillId="0" borderId="10" xfId="0" applyFont="1" applyBorder="1" applyAlignment="1">
      <alignment horizontal="center" vertical="top"/>
    </xf>
    <xf numFmtId="0" fontId="1" fillId="0" borderId="10" xfId="0" applyFont="1" applyFill="1" applyBorder="1" applyAlignment="1">
      <alignment vertical="top" wrapText="1"/>
    </xf>
    <xf numFmtId="0" fontId="69"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7" fillId="0" borderId="0" xfId="0" applyFont="1" applyFill="1" applyAlignment="1">
      <alignment vertical="top"/>
    </xf>
    <xf numFmtId="16" fontId="3" fillId="0" borderId="10" xfId="0" applyNumberFormat="1" applyFont="1" applyFill="1" applyBorder="1" applyAlignment="1">
      <alignment horizontal="center" vertical="top"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168" fontId="2" fillId="33" borderId="0" xfId="0" applyNumberFormat="1" applyFont="1" applyFill="1" applyAlignment="1">
      <alignment horizontal="left" vertical="top"/>
    </xf>
    <xf numFmtId="0" fontId="2" fillId="33" borderId="0" xfId="0" applyNumberFormat="1" applyFont="1" applyFill="1" applyAlignment="1">
      <alignment horizontal="left" vertical="center" wrapText="1"/>
    </xf>
    <xf numFmtId="168" fontId="9" fillId="33" borderId="0" xfId="0" applyNumberFormat="1" applyFont="1" applyFill="1" applyAlignment="1">
      <alignment horizontal="center"/>
    </xf>
    <xf numFmtId="0" fontId="2" fillId="33" borderId="0" xfId="0" applyFont="1" applyFill="1" applyAlignment="1">
      <alignment horizontal="left" vertical="center" wrapText="1"/>
    </xf>
    <xf numFmtId="0" fontId="6" fillId="33" borderId="103" xfId="0" applyFont="1" applyFill="1" applyBorder="1" applyAlignment="1">
      <alignment horizontal="center" vertical="top" wrapText="1"/>
    </xf>
    <xf numFmtId="0" fontId="6" fillId="33" borderId="104" xfId="0" applyFont="1" applyFill="1" applyBorder="1" applyAlignment="1">
      <alignment horizontal="center" vertical="top" wrapText="1"/>
    </xf>
    <xf numFmtId="0" fontId="6" fillId="33" borderId="91" xfId="0" applyFont="1" applyFill="1" applyBorder="1" applyAlignment="1">
      <alignment horizontal="center" vertical="top" wrapText="1"/>
    </xf>
    <xf numFmtId="0" fontId="6" fillId="33" borderId="105" xfId="0" applyFont="1" applyFill="1" applyBorder="1" applyAlignment="1">
      <alignment horizontal="center" vertical="top" wrapText="1"/>
    </xf>
    <xf numFmtId="0" fontId="6" fillId="33" borderId="106" xfId="0" applyFont="1" applyFill="1" applyBorder="1" applyAlignment="1">
      <alignment horizontal="center" vertical="top" wrapText="1"/>
    </xf>
    <xf numFmtId="0" fontId="6" fillId="33" borderId="24" xfId="0" applyFont="1" applyFill="1" applyBorder="1" applyAlignment="1">
      <alignment horizontal="center" vertical="top" wrapText="1"/>
    </xf>
    <xf numFmtId="168" fontId="6" fillId="33" borderId="107" xfId="0" applyNumberFormat="1" applyFont="1" applyFill="1" applyBorder="1" applyAlignment="1">
      <alignment horizontal="center" vertical="top" wrapText="1"/>
    </xf>
    <xf numFmtId="168" fontId="6" fillId="33" borderId="108" xfId="0" applyNumberFormat="1" applyFont="1" applyFill="1" applyBorder="1" applyAlignment="1">
      <alignment horizontal="center" vertical="top" wrapText="1"/>
    </xf>
    <xf numFmtId="168" fontId="6" fillId="33" borderId="109" xfId="0" applyNumberFormat="1" applyFont="1" applyFill="1" applyBorder="1" applyAlignment="1">
      <alignment horizontal="center" vertical="top" wrapText="1"/>
    </xf>
    <xf numFmtId="168" fontId="6" fillId="33" borderId="59" xfId="0" applyNumberFormat="1" applyFont="1" applyFill="1" applyBorder="1" applyAlignment="1">
      <alignment horizontal="center" vertical="top" wrapText="1"/>
    </xf>
    <xf numFmtId="168" fontId="6" fillId="33" borderId="70" xfId="0" applyNumberFormat="1" applyFont="1" applyFill="1" applyBorder="1" applyAlignment="1">
      <alignment horizontal="center" vertical="top" wrapText="1"/>
    </xf>
    <xf numFmtId="168" fontId="6" fillId="33" borderId="60" xfId="0" applyNumberFormat="1" applyFont="1" applyFill="1" applyBorder="1" applyAlignment="1">
      <alignment horizontal="center" vertical="top" wrapText="1"/>
    </xf>
    <xf numFmtId="49" fontId="6" fillId="33" borderId="105" xfId="0" applyNumberFormat="1" applyFont="1" applyFill="1" applyBorder="1" applyAlignment="1">
      <alignment horizontal="center" vertical="top" wrapText="1"/>
    </xf>
    <xf numFmtId="49" fontId="6" fillId="33" borderId="106" xfId="0" applyNumberFormat="1" applyFont="1" applyFill="1" applyBorder="1" applyAlignment="1">
      <alignment horizontal="center" vertical="top" wrapText="1"/>
    </xf>
    <xf numFmtId="49" fontId="6" fillId="33" borderId="24" xfId="0" applyNumberFormat="1" applyFont="1" applyFill="1" applyBorder="1" applyAlignment="1">
      <alignment horizontal="center" vertical="top" wrapText="1"/>
    </xf>
    <xf numFmtId="0" fontId="6" fillId="33" borderId="105"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24" xfId="0" applyFont="1" applyFill="1" applyBorder="1" applyAlignment="1">
      <alignment horizontal="center" vertical="center" wrapText="1"/>
    </xf>
    <xf numFmtId="2" fontId="6" fillId="33" borderId="105" xfId="0" applyNumberFormat="1" applyFont="1" applyFill="1" applyBorder="1" applyAlignment="1">
      <alignment horizontal="center" vertical="center" wrapText="1"/>
    </xf>
    <xf numFmtId="2" fontId="6" fillId="33" borderId="106" xfId="0" applyNumberFormat="1" applyFont="1" applyFill="1" applyBorder="1" applyAlignment="1">
      <alignment horizontal="center" vertical="center" wrapText="1"/>
    </xf>
    <xf numFmtId="2" fontId="6" fillId="33" borderId="24" xfId="0" applyNumberFormat="1" applyFont="1" applyFill="1" applyBorder="1" applyAlignment="1">
      <alignment horizontal="center" vertical="center" wrapText="1"/>
    </xf>
    <xf numFmtId="0" fontId="6" fillId="33" borderId="110" xfId="0" applyFont="1" applyFill="1" applyBorder="1" applyAlignment="1">
      <alignment horizontal="center" vertical="top" wrapText="1"/>
    </xf>
    <xf numFmtId="0" fontId="6" fillId="33" borderId="111" xfId="0" applyFont="1" applyFill="1" applyBorder="1" applyAlignment="1">
      <alignment horizontal="center" vertical="top" wrapText="1"/>
    </xf>
    <xf numFmtId="0" fontId="6" fillId="33" borderId="65" xfId="0" applyFont="1" applyFill="1" applyBorder="1" applyAlignment="1">
      <alignment horizontal="center" vertical="top" wrapText="1"/>
    </xf>
    <xf numFmtId="0" fontId="11" fillId="33" borderId="112" xfId="0" applyFont="1" applyFill="1" applyBorder="1" applyAlignment="1">
      <alignment horizontal="center" vertical="top"/>
    </xf>
    <xf numFmtId="0" fontId="11" fillId="33" borderId="113" xfId="0" applyFont="1" applyFill="1" applyBorder="1" applyAlignment="1">
      <alignment horizontal="center" vertical="top"/>
    </xf>
    <xf numFmtId="0" fontId="11" fillId="33" borderId="114" xfId="0" applyFont="1" applyFill="1" applyBorder="1" applyAlignment="1">
      <alignment horizontal="center" vertical="top"/>
    </xf>
    <xf numFmtId="0" fontId="11" fillId="33" borderId="115" xfId="0" applyFont="1" applyFill="1" applyBorder="1" applyAlignment="1">
      <alignment horizontal="center" vertical="top"/>
    </xf>
    <xf numFmtId="49" fontId="13" fillId="33" borderId="79" xfId="0" applyNumberFormat="1" applyFont="1" applyFill="1" applyBorder="1" applyAlignment="1">
      <alignment horizontal="left" vertical="top" wrapText="1"/>
    </xf>
    <xf numFmtId="49" fontId="13" fillId="33" borderId="22" xfId="0" applyNumberFormat="1" applyFont="1" applyFill="1" applyBorder="1" applyAlignment="1">
      <alignment horizontal="left" vertical="top" wrapText="1"/>
    </xf>
    <xf numFmtId="0" fontId="14" fillId="33" borderId="13" xfId="0" applyFont="1" applyFill="1" applyBorder="1" applyAlignment="1">
      <alignment horizontal="center" vertical="top"/>
    </xf>
    <xf numFmtId="0" fontId="14" fillId="33" borderId="16" xfId="0" applyFont="1" applyFill="1" applyBorder="1" applyAlignment="1">
      <alignment horizontal="center" vertical="top"/>
    </xf>
    <xf numFmtId="0" fontId="14" fillId="33" borderId="13" xfId="0" applyFont="1" applyFill="1" applyBorder="1" applyAlignment="1">
      <alignment horizontal="left" vertical="center"/>
    </xf>
    <xf numFmtId="0" fontId="14" fillId="33" borderId="16" xfId="0" applyFont="1" applyFill="1" applyBorder="1" applyAlignment="1">
      <alignment horizontal="left" vertical="center"/>
    </xf>
    <xf numFmtId="0" fontId="14" fillId="33" borderId="71" xfId="0" applyFont="1" applyFill="1" applyBorder="1" applyAlignment="1">
      <alignment horizontal="center" vertical="top"/>
    </xf>
    <xf numFmtId="49" fontId="13" fillId="33" borderId="68" xfId="0" applyNumberFormat="1" applyFont="1" applyFill="1" applyBorder="1" applyAlignment="1">
      <alignment horizontal="left" vertical="top" wrapText="1"/>
    </xf>
    <xf numFmtId="49" fontId="13" fillId="33" borderId="28" xfId="0" applyNumberFormat="1" applyFont="1" applyFill="1" applyBorder="1" applyAlignment="1">
      <alignment horizontal="left" vertical="top" wrapText="1"/>
    </xf>
    <xf numFmtId="49" fontId="12" fillId="33" borderId="76" xfId="0" applyNumberFormat="1" applyFont="1" applyFill="1" applyBorder="1" applyAlignment="1">
      <alignment horizontal="left" vertical="top" wrapText="1"/>
    </xf>
    <xf numFmtId="49" fontId="12" fillId="33" borderId="46" xfId="0" applyNumberFormat="1" applyFont="1" applyFill="1" applyBorder="1" applyAlignment="1">
      <alignment horizontal="left" vertical="top" wrapText="1"/>
    </xf>
    <xf numFmtId="49" fontId="15" fillId="33" borderId="84" xfId="0" applyNumberFormat="1" applyFont="1" applyFill="1" applyBorder="1" applyAlignment="1">
      <alignment horizontal="left" vertical="top" wrapText="1"/>
    </xf>
    <xf numFmtId="49" fontId="15" fillId="33" borderId="13" xfId="0" applyNumberFormat="1" applyFont="1" applyFill="1" applyBorder="1" applyAlignment="1">
      <alignment horizontal="left" vertical="top" wrapText="1"/>
    </xf>
    <xf numFmtId="49" fontId="6" fillId="33" borderId="71" xfId="0" applyNumberFormat="1" applyFont="1" applyFill="1" applyBorder="1" applyAlignment="1">
      <alignment horizontal="center"/>
    </xf>
    <xf numFmtId="49" fontId="6" fillId="33" borderId="78" xfId="0" applyNumberFormat="1" applyFont="1" applyFill="1" applyBorder="1" applyAlignment="1">
      <alignment horizontal="center"/>
    </xf>
    <xf numFmtId="49" fontId="15" fillId="33" borderId="116" xfId="0" applyNumberFormat="1" applyFont="1" applyFill="1" applyBorder="1" applyAlignment="1">
      <alignment horizontal="left" vertical="top" wrapText="1"/>
    </xf>
    <xf numFmtId="49" fontId="15" fillId="33" borderId="37" xfId="0" applyNumberFormat="1" applyFont="1" applyFill="1" applyBorder="1" applyAlignment="1">
      <alignment horizontal="left" vertical="top" wrapText="1"/>
    </xf>
    <xf numFmtId="49" fontId="12" fillId="33" borderId="117" xfId="0" applyNumberFormat="1" applyFont="1" applyFill="1" applyBorder="1" applyAlignment="1">
      <alignment horizontal="left" vertical="top" wrapText="1"/>
    </xf>
    <xf numFmtId="49" fontId="12" fillId="33" borderId="43" xfId="0" applyNumberFormat="1" applyFont="1" applyFill="1" applyBorder="1" applyAlignment="1">
      <alignment horizontal="left" vertical="top" wrapText="1"/>
    </xf>
    <xf numFmtId="0" fontId="6" fillId="33" borderId="28" xfId="0" applyFont="1" applyFill="1" applyBorder="1" applyAlignment="1">
      <alignment horizontal="left" vertical="top" wrapText="1"/>
    </xf>
    <xf numFmtId="0" fontId="6" fillId="33" borderId="27" xfId="0" applyFont="1" applyFill="1" applyBorder="1" applyAlignment="1">
      <alignment horizontal="left" vertical="top" wrapText="1"/>
    </xf>
    <xf numFmtId="0" fontId="6" fillId="33" borderId="74" xfId="0" applyFont="1" applyFill="1" applyBorder="1" applyAlignment="1">
      <alignment horizontal="left" vertical="top" wrapText="1"/>
    </xf>
    <xf numFmtId="0" fontId="0" fillId="33" borderId="74" xfId="0" applyFill="1" applyBorder="1" applyAlignment="1">
      <alignment/>
    </xf>
    <xf numFmtId="0" fontId="0" fillId="33" borderId="72" xfId="0" applyFill="1" applyBorder="1" applyAlignment="1">
      <alignment/>
    </xf>
    <xf numFmtId="49" fontId="15" fillId="33" borderId="118" xfId="0" applyNumberFormat="1" applyFont="1" applyFill="1" applyBorder="1" applyAlignment="1">
      <alignment horizontal="left" vertical="top" wrapText="1"/>
    </xf>
    <xf numFmtId="49" fontId="15" fillId="33" borderId="42" xfId="0" applyNumberFormat="1" applyFont="1" applyFill="1" applyBorder="1" applyAlignment="1">
      <alignment horizontal="left" vertical="top" wrapText="1"/>
    </xf>
    <xf numFmtId="49" fontId="15" fillId="33" borderId="117" xfId="0" applyNumberFormat="1" applyFont="1" applyFill="1" applyBorder="1" applyAlignment="1">
      <alignment horizontal="left" vertical="top" wrapText="1"/>
    </xf>
    <xf numFmtId="49" fontId="15" fillId="33" borderId="43" xfId="0" applyNumberFormat="1" applyFont="1" applyFill="1" applyBorder="1" applyAlignment="1">
      <alignment horizontal="left" vertical="top" wrapText="1"/>
    </xf>
    <xf numFmtId="49" fontId="6" fillId="33" borderId="29" xfId="0" applyNumberFormat="1" applyFont="1" applyFill="1" applyBorder="1" applyAlignment="1">
      <alignment horizontal="left" vertical="top" wrapText="1"/>
    </xf>
    <xf numFmtId="49" fontId="6" fillId="33" borderId="13" xfId="0" applyNumberFormat="1" applyFont="1" applyFill="1" applyBorder="1" applyAlignment="1">
      <alignment horizontal="left" vertical="top" wrapText="1"/>
    </xf>
    <xf numFmtId="49" fontId="6" fillId="33" borderId="26" xfId="0" applyNumberFormat="1" applyFont="1" applyFill="1" applyBorder="1" applyAlignment="1">
      <alignment horizontal="left" vertical="top" wrapText="1"/>
    </xf>
    <xf numFmtId="49" fontId="6" fillId="33" borderId="48" xfId="0" applyNumberFormat="1" applyFont="1" applyFill="1" applyBorder="1" applyAlignment="1">
      <alignment horizontal="left" vertical="top" wrapText="1"/>
    </xf>
    <xf numFmtId="0" fontId="6" fillId="33" borderId="69" xfId="0" applyFont="1" applyFill="1" applyBorder="1" applyAlignment="1">
      <alignment horizontal="left" vertical="top" wrapText="1"/>
    </xf>
    <xf numFmtId="0" fontId="6" fillId="33" borderId="71" xfId="0" applyFont="1" applyFill="1" applyBorder="1" applyAlignment="1">
      <alignment horizontal="left" vertical="top" wrapText="1"/>
    </xf>
    <xf numFmtId="0" fontId="6" fillId="33" borderId="93" xfId="0" applyFont="1" applyFill="1" applyBorder="1" applyAlignment="1">
      <alignment horizontal="left" vertical="top" wrapText="1"/>
    </xf>
    <xf numFmtId="0" fontId="6" fillId="33" borderId="119" xfId="0" applyFont="1" applyFill="1" applyBorder="1" applyAlignment="1">
      <alignment horizontal="left" vertical="top" wrapText="1"/>
    </xf>
    <xf numFmtId="49" fontId="15" fillId="33" borderId="80" xfId="0" applyNumberFormat="1" applyFont="1" applyFill="1" applyBorder="1" applyAlignment="1">
      <alignment horizontal="left" vertical="top" wrapText="1"/>
    </xf>
    <xf numFmtId="49" fontId="15" fillId="33" borderId="19" xfId="0" applyNumberFormat="1" applyFont="1" applyFill="1" applyBorder="1" applyAlignment="1">
      <alignment horizontal="left" vertical="top" wrapText="1"/>
    </xf>
    <xf numFmtId="49" fontId="15" fillId="33" borderId="120" xfId="0" applyNumberFormat="1" applyFont="1" applyFill="1" applyBorder="1" applyAlignment="1">
      <alignment horizontal="left" vertical="top" wrapText="1"/>
    </xf>
    <xf numFmtId="49" fontId="15" fillId="33" borderId="16" xfId="0" applyNumberFormat="1" applyFont="1" applyFill="1" applyBorder="1" applyAlignment="1">
      <alignment horizontal="left" vertical="top" wrapText="1"/>
    </xf>
    <xf numFmtId="0" fontId="6" fillId="33" borderId="19" xfId="0" applyFont="1" applyFill="1" applyBorder="1" applyAlignment="1">
      <alignment vertical="top" wrapText="1"/>
    </xf>
    <xf numFmtId="0" fontId="6" fillId="33" borderId="13" xfId="0" applyFont="1" applyFill="1" applyBorder="1" applyAlignment="1">
      <alignment vertical="top" wrapText="1"/>
    </xf>
    <xf numFmtId="0" fontId="6" fillId="33" borderId="16" xfId="0" applyFont="1" applyFill="1" applyBorder="1" applyAlignment="1">
      <alignment vertical="top" wrapText="1"/>
    </xf>
    <xf numFmtId="0" fontId="6" fillId="33" borderId="29" xfId="0" applyFont="1" applyFill="1" applyBorder="1" applyAlignment="1">
      <alignment vertical="top" wrapText="1"/>
    </xf>
    <xf numFmtId="49" fontId="6" fillId="33" borderId="16" xfId="0" applyNumberFormat="1" applyFont="1" applyFill="1" applyBorder="1" applyAlignment="1">
      <alignment horizontal="left" vertical="top" wrapText="1"/>
    </xf>
    <xf numFmtId="0" fontId="6" fillId="33" borderId="29"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78" xfId="0" applyFont="1" applyFill="1" applyBorder="1" applyAlignment="1">
      <alignment horizontal="left" vertical="top" wrapText="1"/>
    </xf>
    <xf numFmtId="49" fontId="15" fillId="33" borderId="121" xfId="0" applyNumberFormat="1" applyFont="1" applyFill="1" applyBorder="1" applyAlignment="1">
      <alignment horizontal="left" vertical="top" wrapText="1"/>
    </xf>
    <xf numFmtId="49" fontId="15" fillId="33" borderId="122" xfId="0" applyNumberFormat="1" applyFont="1" applyFill="1" applyBorder="1" applyAlignment="1">
      <alignment horizontal="left" vertical="top" wrapText="1"/>
    </xf>
    <xf numFmtId="49" fontId="15" fillId="33" borderId="92" xfId="0" applyNumberFormat="1" applyFont="1" applyFill="1" applyBorder="1" applyAlignment="1">
      <alignment horizontal="left" vertical="top" wrapText="1"/>
    </xf>
    <xf numFmtId="49" fontId="15" fillId="33" borderId="123" xfId="0" applyNumberFormat="1" applyFont="1" applyFill="1" applyBorder="1" applyAlignment="1">
      <alignment horizontal="left" vertical="top" wrapText="1"/>
    </xf>
    <xf numFmtId="0" fontId="6" fillId="33" borderId="31" xfId="0" applyFont="1" applyFill="1" applyBorder="1" applyAlignment="1">
      <alignment horizontal="left" vertical="top" wrapText="1"/>
    </xf>
    <xf numFmtId="49" fontId="15" fillId="33" borderId="87" xfId="0" applyNumberFormat="1" applyFont="1" applyFill="1" applyBorder="1" applyAlignment="1">
      <alignment horizontal="left" vertical="top" wrapText="1"/>
    </xf>
    <xf numFmtId="49" fontId="15" fillId="33" borderId="27" xfId="0" applyNumberFormat="1" applyFont="1" applyFill="1" applyBorder="1" applyAlignment="1">
      <alignment horizontal="left" vertical="top" wrapText="1"/>
    </xf>
    <xf numFmtId="49" fontId="15" fillId="33" borderId="124" xfId="0" applyNumberFormat="1" applyFont="1" applyFill="1" applyBorder="1" applyAlignment="1">
      <alignment horizontal="left" vertical="top" wrapText="1"/>
    </xf>
    <xf numFmtId="49" fontId="15" fillId="33" borderId="60" xfId="0" applyNumberFormat="1" applyFont="1" applyFill="1" applyBorder="1" applyAlignment="1">
      <alignment horizontal="left" vertical="top" wrapText="1"/>
    </xf>
    <xf numFmtId="49" fontId="6" fillId="33" borderId="19" xfId="0" applyNumberFormat="1"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81" xfId="0" applyFont="1" applyFill="1" applyBorder="1" applyAlignment="1">
      <alignment horizontal="left" vertical="top" wrapText="1"/>
    </xf>
    <xf numFmtId="49" fontId="15" fillId="33" borderId="125" xfId="0" applyNumberFormat="1" applyFont="1" applyFill="1" applyBorder="1" applyAlignment="1">
      <alignment horizontal="left" vertical="top" wrapText="1"/>
    </xf>
    <xf numFmtId="0" fontId="6" fillId="33" borderId="37" xfId="0" applyFont="1" applyFill="1" applyBorder="1" applyAlignment="1">
      <alignment vertical="top" wrapText="1"/>
    </xf>
    <xf numFmtId="0" fontId="6" fillId="33" borderId="86" xfId="0" applyFont="1" applyFill="1" applyBorder="1" applyAlignment="1">
      <alignment horizontal="left" vertical="top" wrapText="1"/>
    </xf>
    <xf numFmtId="49" fontId="6" fillId="33" borderId="36" xfId="0" applyNumberFormat="1"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34" xfId="0" applyFont="1" applyFill="1" applyBorder="1" applyAlignment="1">
      <alignment horizontal="left" vertical="top" wrapText="1"/>
    </xf>
    <xf numFmtId="0" fontId="6" fillId="33" borderId="63" xfId="0" applyFont="1" applyFill="1" applyBorder="1" applyAlignment="1">
      <alignment horizontal="left" vertical="top" wrapText="1"/>
    </xf>
    <xf numFmtId="0" fontId="6" fillId="33" borderId="88" xfId="0" applyFont="1" applyFill="1" applyBorder="1" applyAlignment="1">
      <alignment horizontal="left" vertical="top" wrapText="1"/>
    </xf>
    <xf numFmtId="0" fontId="0" fillId="33" borderId="71" xfId="0" applyFill="1" applyBorder="1" applyAlignment="1">
      <alignment horizontal="left"/>
    </xf>
    <xf numFmtId="0" fontId="0" fillId="33" borderId="78" xfId="0" applyFill="1" applyBorder="1" applyAlignment="1">
      <alignment horizontal="left"/>
    </xf>
    <xf numFmtId="0" fontId="6" fillId="33" borderId="41" xfId="0" applyFont="1" applyFill="1" applyBorder="1" applyAlignment="1">
      <alignment horizontal="left" vertical="top" wrapText="1"/>
    </xf>
    <xf numFmtId="49" fontId="15" fillId="33" borderId="68" xfId="0" applyNumberFormat="1" applyFont="1" applyFill="1" applyBorder="1" applyAlignment="1">
      <alignment horizontal="left" vertical="top" wrapText="1"/>
    </xf>
    <xf numFmtId="49" fontId="15" fillId="33" borderId="28" xfId="0" applyNumberFormat="1" applyFont="1" applyFill="1" applyBorder="1" applyAlignment="1">
      <alignment horizontal="left" vertical="top" wrapText="1"/>
    </xf>
    <xf numFmtId="49" fontId="72" fillId="33" borderId="80" xfId="0" applyNumberFormat="1" applyFont="1" applyFill="1" applyBorder="1" applyAlignment="1">
      <alignment horizontal="left" vertical="top" wrapText="1"/>
    </xf>
    <xf numFmtId="49" fontId="72" fillId="33" borderId="19" xfId="0" applyNumberFormat="1" applyFont="1" applyFill="1" applyBorder="1" applyAlignment="1">
      <alignment horizontal="left" vertical="top" wrapText="1"/>
    </xf>
    <xf numFmtId="49" fontId="72" fillId="33" borderId="120" xfId="0" applyNumberFormat="1" applyFont="1" applyFill="1" applyBorder="1" applyAlignment="1">
      <alignment horizontal="left" vertical="top" wrapText="1"/>
    </xf>
    <xf numFmtId="49" fontId="72" fillId="33" borderId="16" xfId="0" applyNumberFormat="1" applyFont="1" applyFill="1" applyBorder="1" applyAlignment="1">
      <alignment horizontal="left" vertical="top" wrapText="1"/>
    </xf>
    <xf numFmtId="49" fontId="72" fillId="33" borderId="116" xfId="0" applyNumberFormat="1" applyFont="1" applyFill="1" applyBorder="1" applyAlignment="1">
      <alignment horizontal="left" vertical="top" wrapText="1"/>
    </xf>
    <xf numFmtId="49" fontId="72" fillId="33" borderId="37" xfId="0" applyNumberFormat="1" applyFont="1" applyFill="1" applyBorder="1" applyAlignment="1">
      <alignment horizontal="left" vertical="top" wrapText="1"/>
    </xf>
    <xf numFmtId="49" fontId="15" fillId="33" borderId="64" xfId="0" applyNumberFormat="1" applyFont="1" applyFill="1" applyBorder="1" applyAlignment="1">
      <alignment horizontal="left" vertical="top" wrapText="1"/>
    </xf>
    <xf numFmtId="49" fontId="15" fillId="33" borderId="10" xfId="0" applyNumberFormat="1" applyFont="1" applyFill="1" applyBorder="1" applyAlignment="1">
      <alignment horizontal="left" vertical="top" wrapText="1"/>
    </xf>
    <xf numFmtId="0" fontId="12" fillId="33" borderId="31" xfId="0" applyFont="1" applyFill="1" applyBorder="1" applyAlignment="1">
      <alignment horizontal="left" vertical="top" wrapText="1"/>
    </xf>
    <xf numFmtId="49" fontId="6" fillId="33" borderId="69" xfId="0" applyNumberFormat="1" applyFont="1" applyFill="1" applyBorder="1" applyAlignment="1">
      <alignment horizontal="left" vertical="top" wrapText="1"/>
    </xf>
    <xf numFmtId="49" fontId="6" fillId="33" borderId="71" xfId="0" applyNumberFormat="1" applyFont="1" applyFill="1" applyBorder="1" applyAlignment="1">
      <alignment horizontal="left" vertical="top" wrapText="1"/>
    </xf>
    <xf numFmtId="49" fontId="6" fillId="33" borderId="78" xfId="0" applyNumberFormat="1" applyFont="1" applyFill="1" applyBorder="1" applyAlignment="1">
      <alignment horizontal="left" vertical="top" wrapText="1"/>
    </xf>
    <xf numFmtId="0" fontId="6" fillId="33" borderId="31" xfId="0" applyFont="1" applyFill="1" applyBorder="1" applyAlignment="1">
      <alignment vertical="top" wrapText="1"/>
    </xf>
    <xf numFmtId="0" fontId="6" fillId="33" borderId="28" xfId="0" applyFont="1" applyFill="1" applyBorder="1" applyAlignment="1">
      <alignment vertical="top" wrapText="1"/>
    </xf>
    <xf numFmtId="0" fontId="6" fillId="33" borderId="27" xfId="0" applyFont="1" applyFill="1" applyBorder="1" applyAlignment="1">
      <alignment vertical="top" wrapText="1"/>
    </xf>
    <xf numFmtId="49" fontId="6" fillId="33" borderId="31" xfId="0" applyNumberFormat="1" applyFont="1" applyFill="1" applyBorder="1" applyAlignment="1">
      <alignment horizontal="left" vertical="top" wrapText="1"/>
    </xf>
    <xf numFmtId="49" fontId="6" fillId="33" borderId="28" xfId="0" applyNumberFormat="1" applyFont="1" applyFill="1" applyBorder="1" applyAlignment="1">
      <alignment horizontal="left" vertical="top" wrapText="1"/>
    </xf>
    <xf numFmtId="49" fontId="6" fillId="33" borderId="27" xfId="0" applyNumberFormat="1" applyFont="1" applyFill="1" applyBorder="1" applyAlignment="1">
      <alignment horizontal="left" vertical="top" wrapText="1"/>
    </xf>
    <xf numFmtId="49" fontId="6" fillId="33" borderId="82" xfId="0" applyNumberFormat="1" applyFont="1" applyFill="1" applyBorder="1" applyAlignment="1">
      <alignment horizontal="left" vertical="top" wrapText="1"/>
    </xf>
    <xf numFmtId="49" fontId="6" fillId="33" borderId="37" xfId="0" applyNumberFormat="1" applyFont="1" applyFill="1" applyBorder="1" applyAlignment="1">
      <alignment horizontal="left" vertical="top" wrapText="1"/>
    </xf>
    <xf numFmtId="49" fontId="6" fillId="33" borderId="81" xfId="0" applyNumberFormat="1" applyFont="1" applyFill="1" applyBorder="1" applyAlignment="1">
      <alignment horizontal="left" vertical="top" wrapText="1"/>
    </xf>
    <xf numFmtId="0" fontId="6" fillId="33" borderId="37" xfId="0" applyFont="1" applyFill="1" applyBorder="1" applyAlignment="1">
      <alignment horizontal="left" vertical="top" wrapText="1"/>
    </xf>
    <xf numFmtId="49" fontId="6" fillId="33" borderId="74" xfId="0" applyNumberFormat="1" applyFont="1" applyFill="1" applyBorder="1" applyAlignment="1">
      <alignment horizontal="left" vertical="top" wrapText="1"/>
    </xf>
    <xf numFmtId="49" fontId="6" fillId="33" borderId="72" xfId="0" applyNumberFormat="1" applyFont="1" applyFill="1" applyBorder="1" applyAlignment="1">
      <alignment horizontal="left" vertical="top" wrapText="1"/>
    </xf>
    <xf numFmtId="49" fontId="6" fillId="33" borderId="86" xfId="0" applyNumberFormat="1" applyFont="1" applyFill="1" applyBorder="1" applyAlignment="1">
      <alignment horizontal="left" vertical="top" wrapText="1"/>
    </xf>
    <xf numFmtId="0" fontId="73" fillId="33" borderId="31" xfId="0" applyFont="1" applyFill="1" applyBorder="1" applyAlignment="1">
      <alignment horizontal="left" vertical="top" wrapText="1"/>
    </xf>
    <xf numFmtId="0" fontId="73" fillId="33" borderId="28" xfId="0" applyFont="1" applyFill="1" applyBorder="1" applyAlignment="1">
      <alignment horizontal="left" vertical="top" wrapText="1"/>
    </xf>
    <xf numFmtId="49" fontId="15" fillId="33" borderId="126" xfId="0" applyNumberFormat="1" applyFont="1" applyFill="1" applyBorder="1" applyAlignment="1">
      <alignment horizontal="left" vertical="top" wrapText="1"/>
    </xf>
    <xf numFmtId="49" fontId="15" fillId="33" borderId="12" xfId="0" applyNumberFormat="1" applyFont="1" applyFill="1" applyBorder="1" applyAlignment="1">
      <alignment horizontal="left" vertical="top" wrapText="1"/>
    </xf>
    <xf numFmtId="49" fontId="15" fillId="33" borderId="112" xfId="0" applyNumberFormat="1" applyFont="1" applyFill="1" applyBorder="1" applyAlignment="1">
      <alignment horizontal="left" vertical="top" wrapText="1"/>
    </xf>
    <xf numFmtId="49" fontId="15" fillId="33" borderId="15" xfId="0" applyNumberFormat="1" applyFont="1" applyFill="1" applyBorder="1" applyAlignment="1">
      <alignment horizontal="left" vertical="top" wrapText="1"/>
    </xf>
    <xf numFmtId="49" fontId="15" fillId="33" borderId="31" xfId="0" applyNumberFormat="1" applyFont="1" applyFill="1" applyBorder="1" applyAlignment="1">
      <alignment horizontal="center" vertical="top" wrapText="1"/>
    </xf>
    <xf numFmtId="49" fontId="15" fillId="33" borderId="28" xfId="0" applyNumberFormat="1" applyFont="1" applyFill="1" applyBorder="1" applyAlignment="1">
      <alignment horizontal="center" vertical="top" wrapText="1"/>
    </xf>
    <xf numFmtId="49" fontId="15" fillId="33" borderId="27" xfId="0" applyNumberFormat="1" applyFont="1" applyFill="1" applyBorder="1" applyAlignment="1">
      <alignment horizontal="center" vertical="top" wrapText="1"/>
    </xf>
    <xf numFmtId="0" fontId="5" fillId="33" borderId="0" xfId="0" applyFont="1" applyFill="1" applyAlignment="1">
      <alignment horizontal="left"/>
    </xf>
    <xf numFmtId="49" fontId="6" fillId="33" borderId="96" xfId="0" applyNumberFormat="1" applyFont="1" applyFill="1" applyBorder="1" applyAlignment="1">
      <alignment horizontal="left" vertical="top" wrapText="1"/>
    </xf>
    <xf numFmtId="0" fontId="6" fillId="33" borderId="102" xfId="0" applyFont="1" applyFill="1" applyBorder="1" applyAlignment="1">
      <alignment horizontal="left" vertical="top" wrapText="1"/>
    </xf>
    <xf numFmtId="49" fontId="6" fillId="33" borderId="127" xfId="0" applyNumberFormat="1" applyFont="1" applyFill="1" applyBorder="1" applyAlignment="1">
      <alignment horizontal="left" vertical="top" wrapText="1"/>
    </xf>
    <xf numFmtId="49" fontId="15" fillId="33" borderId="128" xfId="0" applyNumberFormat="1" applyFont="1" applyFill="1" applyBorder="1" applyAlignment="1">
      <alignment horizontal="left" vertical="top" wrapText="1"/>
    </xf>
    <xf numFmtId="49" fontId="15" fillId="33" borderId="96" xfId="0" applyNumberFormat="1" applyFont="1" applyFill="1" applyBorder="1" applyAlignment="1">
      <alignment horizontal="left" vertical="top" wrapText="1"/>
    </xf>
    <xf numFmtId="0" fontId="3" fillId="0" borderId="11" xfId="0" applyFont="1" applyBorder="1" applyAlignment="1">
      <alignment horizontal="center" vertical="top" wrapText="1"/>
    </xf>
    <xf numFmtId="0" fontId="3" fillId="0" borderId="106" xfId="0" applyFont="1" applyBorder="1" applyAlignment="1">
      <alignment horizontal="center" vertical="top" wrapText="1"/>
    </xf>
    <xf numFmtId="0" fontId="3" fillId="0" borderId="24" xfId="0" applyFont="1" applyBorder="1" applyAlignment="1">
      <alignment horizontal="center" vertical="top" wrapText="1"/>
    </xf>
    <xf numFmtId="0" fontId="3" fillId="0" borderId="34"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wrapText="1"/>
    </xf>
    <xf numFmtId="0" fontId="3" fillId="0" borderId="44" xfId="0" applyFont="1" applyBorder="1" applyAlignment="1">
      <alignment horizontal="center" vertical="top" wrapText="1"/>
    </xf>
    <xf numFmtId="0" fontId="3" fillId="0" borderId="33" xfId="0" applyFont="1" applyBorder="1" applyAlignment="1">
      <alignment horizontal="center" vertical="top" wrapText="1"/>
    </xf>
    <xf numFmtId="0" fontId="2" fillId="0" borderId="0" xfId="0" applyFont="1" applyAlignment="1">
      <alignment horizontal="center"/>
    </xf>
    <xf numFmtId="0" fontId="3" fillId="0" borderId="44" xfId="0" applyFont="1" applyBorder="1" applyAlignment="1">
      <alignment horizontal="center" vertical="top"/>
    </xf>
    <xf numFmtId="0" fontId="3" fillId="0" borderId="0" xfId="0" applyFont="1" applyAlignment="1">
      <alignment horizontal="justify" vertical="top" wrapText="1"/>
    </xf>
    <xf numFmtId="0" fontId="7" fillId="0" borderId="34" xfId="0" applyFont="1" applyBorder="1" applyAlignment="1">
      <alignment horizontal="center" vertical="top" wrapText="1"/>
    </xf>
    <xf numFmtId="0" fontId="7" fillId="0" borderId="44" xfId="0" applyFont="1" applyBorder="1" applyAlignment="1">
      <alignment horizontal="center" vertical="top" wrapText="1"/>
    </xf>
    <xf numFmtId="0" fontId="7" fillId="0" borderId="33"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2" fillId="33" borderId="0" xfId="0" applyFont="1" applyFill="1" applyAlignment="1">
      <alignment horizontal="center" vertical="center"/>
    </xf>
    <xf numFmtId="0" fontId="1" fillId="33" borderId="0" xfId="0" applyFont="1" applyFill="1" applyAlignment="1">
      <alignment horizontal="center"/>
    </xf>
    <xf numFmtId="0" fontId="2" fillId="33" borderId="0" xfId="0" applyFont="1" applyFill="1" applyAlignment="1">
      <alignment horizontal="center" vertical="center" wrapText="1"/>
    </xf>
    <xf numFmtId="0" fontId="6" fillId="33" borderId="129" xfId="0" applyFont="1" applyFill="1" applyBorder="1" applyAlignment="1">
      <alignment horizontal="center" vertical="top" wrapText="1"/>
    </xf>
    <xf numFmtId="0" fontId="6" fillId="33" borderId="64" xfId="0" applyFont="1" applyFill="1" applyBorder="1" applyAlignment="1">
      <alignment horizontal="center" vertical="top" wrapText="1"/>
    </xf>
    <xf numFmtId="0" fontId="6" fillId="33" borderId="62"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62"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168" fontId="6" fillId="33" borderId="62" xfId="0" applyNumberFormat="1" applyFont="1" applyFill="1" applyBorder="1" applyAlignment="1">
      <alignment horizontal="center" vertical="top" wrapText="1"/>
    </xf>
    <xf numFmtId="168" fontId="6" fillId="33" borderId="130" xfId="0" applyNumberFormat="1" applyFont="1" applyFill="1" applyBorder="1" applyAlignment="1">
      <alignment horizontal="center" vertical="top" wrapText="1"/>
    </xf>
    <xf numFmtId="168" fontId="6" fillId="33" borderId="10" xfId="0" applyNumberFormat="1" applyFont="1" applyFill="1" applyBorder="1" applyAlignment="1">
      <alignment horizontal="center" vertical="top" wrapText="1"/>
    </xf>
    <xf numFmtId="168" fontId="6" fillId="33" borderId="63" xfId="0" applyNumberFormat="1" applyFont="1" applyFill="1" applyBorder="1" applyAlignment="1">
      <alignment horizontal="center" vertical="top" wrapText="1"/>
    </xf>
    <xf numFmtId="49" fontId="6" fillId="33" borderId="109" xfId="0" applyNumberFormat="1" applyFont="1" applyFill="1" applyBorder="1" applyAlignment="1">
      <alignment horizontal="center" vertical="top" wrapText="1"/>
    </xf>
    <xf numFmtId="49" fontId="6" fillId="33" borderId="131" xfId="0" applyNumberFormat="1" applyFont="1" applyFill="1" applyBorder="1" applyAlignment="1">
      <alignment horizontal="center" vertical="top" wrapText="1"/>
    </xf>
    <xf numFmtId="49" fontId="6" fillId="33" borderId="60" xfId="0" applyNumberFormat="1" applyFont="1" applyFill="1" applyBorder="1" applyAlignment="1">
      <alignment horizontal="center" vertical="top" wrapText="1"/>
    </xf>
    <xf numFmtId="49" fontId="13" fillId="33" borderId="87" xfId="0" applyNumberFormat="1" applyFont="1" applyFill="1" applyBorder="1" applyAlignment="1">
      <alignment horizontal="left" vertical="top" wrapText="1"/>
    </xf>
    <xf numFmtId="49" fontId="13" fillId="33" borderId="27" xfId="0" applyNumberFormat="1" applyFont="1" applyFill="1" applyBorder="1" applyAlignment="1">
      <alignment horizontal="left" vertical="top" wrapText="1"/>
    </xf>
    <xf numFmtId="49" fontId="6" fillId="33" borderId="55" xfId="0" applyNumberFormat="1" applyFont="1" applyFill="1" applyBorder="1" applyAlignment="1">
      <alignment horizontal="left" vertical="top" wrapText="1"/>
    </xf>
    <xf numFmtId="49" fontId="6" fillId="33" borderId="42" xfId="0" applyNumberFormat="1" applyFont="1" applyFill="1" applyBorder="1" applyAlignment="1">
      <alignment horizontal="left" vertical="top" wrapText="1"/>
    </xf>
    <xf numFmtId="49" fontId="6" fillId="33" borderId="67" xfId="0" applyNumberFormat="1" applyFont="1" applyFill="1" applyBorder="1" applyAlignment="1">
      <alignment horizontal="left" vertical="top" wrapText="1"/>
    </xf>
    <xf numFmtId="49" fontId="6" fillId="33" borderId="132" xfId="0" applyNumberFormat="1" applyFont="1" applyFill="1" applyBorder="1" applyAlignment="1">
      <alignment horizontal="left" vertical="top" wrapText="1"/>
    </xf>
    <xf numFmtId="49" fontId="6" fillId="33" borderId="43" xfId="0" applyNumberFormat="1" applyFont="1" applyFill="1" applyBorder="1" applyAlignment="1">
      <alignment horizontal="left" vertical="top" wrapText="1"/>
    </xf>
    <xf numFmtId="49" fontId="6" fillId="33" borderId="56" xfId="0" applyNumberFormat="1" applyFont="1" applyFill="1" applyBorder="1" applyAlignment="1">
      <alignment horizontal="left" vertical="top" wrapText="1"/>
    </xf>
    <xf numFmtId="49" fontId="15" fillId="33" borderId="73" xfId="0" applyNumberFormat="1" applyFont="1" applyFill="1" applyBorder="1" applyAlignment="1">
      <alignment horizontal="left" vertical="top" wrapText="1"/>
    </xf>
    <xf numFmtId="49" fontId="15" fillId="33" borderId="29" xfId="0" applyNumberFormat="1" applyFont="1" applyFill="1" applyBorder="1" applyAlignment="1">
      <alignment horizontal="left" vertical="top" wrapText="1"/>
    </xf>
    <xf numFmtId="49" fontId="6" fillId="33" borderId="40" xfId="0" applyNumberFormat="1" applyFont="1" applyFill="1" applyBorder="1" applyAlignment="1">
      <alignment horizontal="left" vertical="top" wrapText="1"/>
    </xf>
    <xf numFmtId="49" fontId="6" fillId="33" borderId="51" xfId="0" applyNumberFormat="1" applyFont="1" applyFill="1" applyBorder="1" applyAlignment="1">
      <alignment horizontal="left" vertical="top" wrapText="1"/>
    </xf>
    <xf numFmtId="49" fontId="6" fillId="33" borderId="53" xfId="0" applyNumberFormat="1" applyFont="1" applyFill="1" applyBorder="1" applyAlignment="1">
      <alignment horizontal="left" vertical="top" wrapText="1"/>
    </xf>
    <xf numFmtId="49" fontId="6" fillId="33" borderId="47" xfId="0" applyNumberFormat="1" applyFont="1" applyFill="1" applyBorder="1" applyAlignment="1">
      <alignment horizontal="left" vertical="top" wrapText="1"/>
    </xf>
    <xf numFmtId="49" fontId="6" fillId="33" borderId="133" xfId="0" applyNumberFormat="1" applyFont="1" applyFill="1" applyBorder="1" applyAlignment="1">
      <alignment horizontal="left" vertical="top" wrapText="1"/>
    </xf>
    <xf numFmtId="0" fontId="5" fillId="33" borderId="0" xfId="0" applyFont="1" applyFill="1" applyAlignment="1">
      <alignment horizontal="left" vertical="center" wrapText="1"/>
    </xf>
    <xf numFmtId="0" fontId="48" fillId="0" borderId="0" xfId="53" applyBorder="1" applyAlignment="1">
      <alignment vertical="top" wrapText="1"/>
      <protection/>
    </xf>
    <xf numFmtId="0" fontId="67" fillId="0" borderId="0" xfId="53" applyFont="1" applyBorder="1" applyAlignment="1">
      <alignment horizontal="center" vertical="center" wrapText="1"/>
      <protection/>
    </xf>
    <xf numFmtId="0" fontId="1" fillId="0" borderId="10" xfId="0" applyFont="1" applyBorder="1" applyAlignment="1">
      <alignment horizontal="center" vertical="top"/>
    </xf>
    <xf numFmtId="0" fontId="1" fillId="0" borderId="10" xfId="0" applyFont="1" applyBorder="1" applyAlignment="1">
      <alignment/>
    </xf>
    <xf numFmtId="0" fontId="1" fillId="0" borderId="10" xfId="0" applyFont="1" applyBorder="1" applyAlignment="1">
      <alignment horizontal="center" vertical="top" wrapText="1"/>
    </xf>
    <xf numFmtId="0" fontId="1" fillId="0" borderId="10" xfId="0" applyFont="1" applyBorder="1" applyAlignment="1">
      <alignment vertical="top" wrapText="1"/>
    </xf>
    <xf numFmtId="16" fontId="3" fillId="0" borderId="10" xfId="0" applyNumberFormat="1" applyFont="1" applyBorder="1" applyAlignment="1">
      <alignment horizontal="center" vertical="top"/>
    </xf>
    <xf numFmtId="0" fontId="5" fillId="33" borderId="10" xfId="0" applyNumberFormat="1" applyFont="1" applyFill="1" applyBorder="1" applyAlignment="1">
      <alignment horizontal="center" vertical="top" wrapText="1"/>
    </xf>
    <xf numFmtId="0" fontId="3" fillId="33" borderId="10" xfId="0" applyFont="1" applyFill="1" applyBorder="1" applyAlignment="1">
      <alignment horizontal="center" vertical="top"/>
    </xf>
    <xf numFmtId="49" fontId="6" fillId="33" borderId="10" xfId="0" applyNumberFormat="1" applyFont="1" applyFill="1" applyBorder="1" applyAlignment="1">
      <alignment horizontal="center" vertical="top"/>
    </xf>
    <xf numFmtId="14" fontId="5" fillId="33" borderId="10" xfId="0" applyNumberFormat="1" applyFont="1" applyFill="1" applyBorder="1" applyAlignment="1">
      <alignment horizontal="center" vertical="top"/>
    </xf>
    <xf numFmtId="49" fontId="5" fillId="33" borderId="10" xfId="0" applyNumberFormat="1" applyFont="1" applyFill="1" applyBorder="1" applyAlignment="1">
      <alignment horizontal="center" vertical="top"/>
    </xf>
    <xf numFmtId="0" fontId="5" fillId="33" borderId="10" xfId="0" applyFont="1" applyFill="1" applyBorder="1" applyAlignment="1">
      <alignment horizontal="center" vertical="top" wrapText="1"/>
    </xf>
    <xf numFmtId="168" fontId="5" fillId="33" borderId="10" xfId="0" applyNumberFormat="1" applyFont="1" applyFill="1" applyBorder="1" applyAlignment="1">
      <alignment horizontal="center" vertical="top" wrapText="1"/>
    </xf>
    <xf numFmtId="17" fontId="5" fillId="33" borderId="10" xfId="0" applyNumberFormat="1" applyFont="1" applyFill="1" applyBorder="1" applyAlignment="1">
      <alignment horizontal="center" vertical="top" wrapText="1"/>
    </xf>
    <xf numFmtId="1" fontId="5" fillId="33" borderId="10" xfId="0" applyNumberFormat="1" applyFont="1" applyFill="1" applyBorder="1" applyAlignment="1">
      <alignment horizontal="center" vertical="top" wrapText="1"/>
    </xf>
    <xf numFmtId="49" fontId="3" fillId="0" borderId="0" xfId="0" applyNumberFormat="1" applyFont="1" applyBorder="1" applyAlignment="1">
      <alignment horizontal="center" vertical="top"/>
    </xf>
    <xf numFmtId="0" fontId="3" fillId="0" borderId="10" xfId="0" applyFont="1" applyBorder="1" applyAlignment="1">
      <alignment horizontal="center" vertical="top"/>
    </xf>
    <xf numFmtId="0" fontId="7" fillId="0" borderId="10" xfId="0" applyFont="1" applyBorder="1" applyAlignment="1">
      <alignment horizontal="center" vertical="top"/>
    </xf>
    <xf numFmtId="0" fontId="3" fillId="0" borderId="10" xfId="0" applyFont="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974"/>
  <sheetViews>
    <sheetView view="pageBreakPreview" zoomScaleNormal="85" zoomScaleSheetLayoutView="100" workbookViewId="0" topLeftCell="A2">
      <pane ySplit="9" topLeftCell="A11" activePane="bottomLeft" state="frozen"/>
      <selection pane="topLeft" activeCell="A2" sqref="A2"/>
      <selection pane="bottomLeft" activeCell="D22" sqref="D22"/>
    </sheetView>
  </sheetViews>
  <sheetFormatPr defaultColWidth="9.00390625" defaultRowHeight="12.75"/>
  <cols>
    <col min="1" max="1" width="5.125" style="42" customWidth="1"/>
    <col min="2" max="2" width="32.625" style="42" customWidth="1"/>
    <col min="3" max="3" width="12.125" style="43" hidden="1" customWidth="1"/>
    <col min="4" max="4" width="15.75390625" style="43" customWidth="1"/>
    <col min="5" max="5" width="13.00390625" style="43" hidden="1" customWidth="1"/>
    <col min="6" max="6" width="1.875" style="43" hidden="1" customWidth="1"/>
    <col min="7" max="7" width="15.625" style="43" customWidth="1"/>
    <col min="8" max="8" width="16.00390625" style="43" customWidth="1"/>
    <col min="9" max="9" width="7.875" style="45" hidden="1" customWidth="1"/>
    <col min="10" max="10" width="15.875" style="293" customWidth="1"/>
    <col min="11" max="12" width="15.875" style="701" customWidth="1"/>
    <col min="13" max="13" width="15.875" style="294" customWidth="1"/>
    <col min="14" max="14" width="20.875" style="42" customWidth="1"/>
    <col min="15" max="15" width="12.25390625" style="42" customWidth="1"/>
    <col min="16" max="16" width="3.125" style="42" customWidth="1"/>
    <col min="17" max="16384" width="9.125" style="42" customWidth="1"/>
  </cols>
  <sheetData>
    <row r="1" spans="6:13" ht="15.75" hidden="1">
      <c r="F1" s="725"/>
      <c r="G1" s="725"/>
      <c r="H1" s="725"/>
      <c r="I1" s="725"/>
      <c r="J1" s="725"/>
      <c r="K1" s="600"/>
      <c r="L1" s="600"/>
      <c r="M1" s="44"/>
    </row>
    <row r="2" spans="6:14" ht="13.5" customHeight="1">
      <c r="F2" s="726"/>
      <c r="G2" s="726"/>
      <c r="H2" s="726"/>
      <c r="I2" s="726"/>
      <c r="J2" s="726"/>
      <c r="K2" s="295"/>
      <c r="L2" s="295"/>
      <c r="M2" s="46"/>
      <c r="N2" s="601" t="s">
        <v>17</v>
      </c>
    </row>
    <row r="3" spans="6:13" ht="5.25" customHeight="1">
      <c r="F3" s="725"/>
      <c r="G3" s="725"/>
      <c r="H3" s="725"/>
      <c r="I3" s="725"/>
      <c r="J3" s="725"/>
      <c r="K3" s="600"/>
      <c r="L3" s="600"/>
      <c r="M3" s="44"/>
    </row>
    <row r="4" spans="3:14" s="47" customFormat="1" ht="15.75" customHeight="1">
      <c r="C4" s="48">
        <f>C77+C27+C142+C240+C303+C353</f>
        <v>8954446.71557</v>
      </c>
      <c r="D4" s="727" t="s">
        <v>874</v>
      </c>
      <c r="E4" s="727"/>
      <c r="F4" s="727"/>
      <c r="G4" s="727"/>
      <c r="H4" s="727"/>
      <c r="I4" s="727"/>
      <c r="J4" s="727"/>
      <c r="K4" s="727"/>
      <c r="L4" s="727"/>
      <c r="M4" s="727"/>
      <c r="N4" s="727"/>
    </row>
    <row r="5" spans="1:14" ht="32.25" customHeight="1">
      <c r="A5" s="728" t="s">
        <v>832</v>
      </c>
      <c r="B5" s="728"/>
      <c r="C5" s="728"/>
      <c r="D5" s="728"/>
      <c r="E5" s="728"/>
      <c r="F5" s="728"/>
      <c r="G5" s="728"/>
      <c r="H5" s="728"/>
      <c r="I5" s="728"/>
      <c r="J5" s="728"/>
      <c r="K5" s="728"/>
      <c r="L5" s="728"/>
      <c r="M5" s="728"/>
      <c r="N5" s="49" t="s">
        <v>875</v>
      </c>
    </row>
    <row r="6" spans="1:14" ht="15" customHeight="1">
      <c r="A6" s="728" t="s">
        <v>547</v>
      </c>
      <c r="B6" s="728"/>
      <c r="C6" s="728"/>
      <c r="D6" s="728"/>
      <c r="E6" s="728"/>
      <c r="F6" s="728"/>
      <c r="G6" s="728"/>
      <c r="H6" s="728"/>
      <c r="I6" s="728"/>
      <c r="J6" s="728"/>
      <c r="K6" s="296"/>
      <c r="L6" s="296"/>
      <c r="M6" s="46"/>
      <c r="N6" s="50"/>
    </row>
    <row r="7" spans="3:13" s="47" customFormat="1" ht="6" customHeight="1" thickBot="1">
      <c r="C7" s="51"/>
      <c r="D7" s="51"/>
      <c r="E7" s="51"/>
      <c r="F7" s="51"/>
      <c r="G7" s="51"/>
      <c r="H7" s="51"/>
      <c r="I7" s="52"/>
      <c r="J7" s="53"/>
      <c r="K7" s="602"/>
      <c r="L7" s="602"/>
      <c r="M7" s="54"/>
    </row>
    <row r="8" spans="1:14" s="55" customFormat="1" ht="18.75" customHeight="1">
      <c r="A8" s="729" t="s">
        <v>6</v>
      </c>
      <c r="B8" s="732" t="s">
        <v>548</v>
      </c>
      <c r="C8" s="735" t="s">
        <v>549</v>
      </c>
      <c r="D8" s="736"/>
      <c r="E8" s="736"/>
      <c r="F8" s="736"/>
      <c r="G8" s="736"/>
      <c r="H8" s="737"/>
      <c r="I8" s="741" t="s">
        <v>550</v>
      </c>
      <c r="J8" s="732" t="s">
        <v>551</v>
      </c>
      <c r="K8" s="744" t="s">
        <v>19</v>
      </c>
      <c r="L8" s="744" t="s">
        <v>552</v>
      </c>
      <c r="M8" s="747" t="s">
        <v>553</v>
      </c>
      <c r="N8" s="750" t="s">
        <v>48</v>
      </c>
    </row>
    <row r="9" spans="1:14" s="55" customFormat="1" ht="8.25" customHeight="1">
      <c r="A9" s="730"/>
      <c r="B9" s="733"/>
      <c r="C9" s="738"/>
      <c r="D9" s="739"/>
      <c r="E9" s="739"/>
      <c r="F9" s="739"/>
      <c r="G9" s="739"/>
      <c r="H9" s="740"/>
      <c r="I9" s="742"/>
      <c r="J9" s="733"/>
      <c r="K9" s="745"/>
      <c r="L9" s="745"/>
      <c r="M9" s="748"/>
      <c r="N9" s="751"/>
    </row>
    <row r="10" spans="1:14" s="55" customFormat="1" ht="15" customHeight="1">
      <c r="A10" s="731"/>
      <c r="B10" s="734"/>
      <c r="C10" s="56" t="s">
        <v>554</v>
      </c>
      <c r="D10" s="302" t="s">
        <v>555</v>
      </c>
      <c r="E10" s="56" t="s">
        <v>556</v>
      </c>
      <c r="F10" s="56" t="s">
        <v>557</v>
      </c>
      <c r="G10" s="56" t="s">
        <v>56</v>
      </c>
      <c r="H10" s="56" t="s">
        <v>55</v>
      </c>
      <c r="I10" s="743"/>
      <c r="J10" s="734"/>
      <c r="K10" s="746"/>
      <c r="L10" s="746"/>
      <c r="M10" s="749"/>
      <c r="N10" s="752"/>
    </row>
    <row r="11" spans="1:14" s="55" customFormat="1" ht="9.75">
      <c r="A11" s="603">
        <v>1</v>
      </c>
      <c r="B11" s="57">
        <v>2</v>
      </c>
      <c r="C11" s="58">
        <v>3</v>
      </c>
      <c r="D11" s="58">
        <v>3</v>
      </c>
      <c r="E11" s="58">
        <v>5</v>
      </c>
      <c r="F11" s="58">
        <v>6</v>
      </c>
      <c r="G11" s="58">
        <v>4</v>
      </c>
      <c r="H11" s="58">
        <v>5</v>
      </c>
      <c r="I11" s="59">
        <v>7</v>
      </c>
      <c r="J11" s="57">
        <v>6</v>
      </c>
      <c r="K11" s="604">
        <v>7</v>
      </c>
      <c r="L11" s="604">
        <v>8</v>
      </c>
      <c r="M11" s="60">
        <v>9</v>
      </c>
      <c r="N11" s="605">
        <v>10</v>
      </c>
    </row>
    <row r="12" spans="1:14" s="62" customFormat="1" ht="15.75" customHeight="1">
      <c r="A12" s="753" t="s">
        <v>876</v>
      </c>
      <c r="B12" s="754"/>
      <c r="C12" s="754"/>
      <c r="D12" s="754"/>
      <c r="E12" s="754"/>
      <c r="F12" s="754"/>
      <c r="G12" s="754"/>
      <c r="H12" s="754"/>
      <c r="I12" s="754"/>
      <c r="J12" s="755"/>
      <c r="K12" s="755"/>
      <c r="L12" s="755"/>
      <c r="M12" s="755"/>
      <c r="N12" s="756"/>
    </row>
    <row r="13" spans="1:15" s="67" customFormat="1" ht="11.25">
      <c r="A13" s="757" t="s">
        <v>47</v>
      </c>
      <c r="B13" s="758"/>
      <c r="C13" s="63"/>
      <c r="D13" s="64">
        <f aca="true" t="shared" si="0" ref="D13:H16">D19+D589+D835+D901+D941</f>
        <v>10179628.836620001</v>
      </c>
      <c r="E13" s="64" t="e">
        <f t="shared" si="0"/>
        <v>#REF!</v>
      </c>
      <c r="F13" s="64" t="e">
        <f t="shared" si="0"/>
        <v>#REF!</v>
      </c>
      <c r="G13" s="64">
        <f>G19+G589+G835+G901+G941</f>
        <v>10083669.271069998</v>
      </c>
      <c r="H13" s="64">
        <f t="shared" si="0"/>
        <v>10064107.051039997</v>
      </c>
      <c r="I13" s="65"/>
      <c r="J13" s="759"/>
      <c r="K13" s="761"/>
      <c r="L13" s="761"/>
      <c r="M13" s="66">
        <f>M15</f>
        <v>888362.5795900001</v>
      </c>
      <c r="N13" s="763"/>
      <c r="O13" s="68"/>
    </row>
    <row r="14" spans="1:15" s="67" customFormat="1" ht="12.75" customHeight="1">
      <c r="A14" s="764" t="s">
        <v>7</v>
      </c>
      <c r="B14" s="765"/>
      <c r="C14" s="69"/>
      <c r="D14" s="64">
        <f>D20+D590+D836+D902+D942</f>
        <v>247344.42618999997</v>
      </c>
      <c r="E14" s="64">
        <f t="shared" si="0"/>
        <v>0</v>
      </c>
      <c r="F14" s="64">
        <f t="shared" si="0"/>
        <v>0</v>
      </c>
      <c r="G14" s="64">
        <f t="shared" si="0"/>
        <v>243829.47004999997</v>
      </c>
      <c r="H14" s="64">
        <f t="shared" si="0"/>
        <v>243787.53095</v>
      </c>
      <c r="I14" s="70"/>
      <c r="J14" s="759"/>
      <c r="K14" s="761"/>
      <c r="L14" s="761"/>
      <c r="M14" s="66"/>
      <c r="N14" s="763"/>
      <c r="O14" s="68"/>
    </row>
    <row r="15" spans="1:14" s="67" customFormat="1" ht="12.75" customHeight="1">
      <c r="A15" s="757" t="s">
        <v>14</v>
      </c>
      <c r="B15" s="758"/>
      <c r="C15" s="69"/>
      <c r="D15" s="64">
        <f t="shared" si="0"/>
        <v>9894889.119269999</v>
      </c>
      <c r="E15" s="64">
        <f t="shared" si="0"/>
        <v>1374089.5653</v>
      </c>
      <c r="F15" s="64">
        <f t="shared" si="0"/>
        <v>1374089.5653</v>
      </c>
      <c r="G15" s="64">
        <f>G21+G591+G837+G903+G943</f>
        <v>9802444.509859998</v>
      </c>
      <c r="H15" s="64">
        <f t="shared" si="0"/>
        <v>9782924.228929998</v>
      </c>
      <c r="I15" s="70"/>
      <c r="J15" s="759"/>
      <c r="K15" s="761"/>
      <c r="L15" s="761"/>
      <c r="M15" s="66">
        <f>M21+M591+M836+M941</f>
        <v>888362.5795900001</v>
      </c>
      <c r="N15" s="763"/>
    </row>
    <row r="16" spans="1:14" s="67" customFormat="1" ht="12.75" customHeight="1">
      <c r="A16" s="764" t="s">
        <v>15</v>
      </c>
      <c r="B16" s="765"/>
      <c r="C16" s="69"/>
      <c r="D16" s="71">
        <f>D22+D592+D838+D904+D944</f>
        <v>37395.29116</v>
      </c>
      <c r="E16" s="71">
        <f t="shared" si="0"/>
        <v>0</v>
      </c>
      <c r="F16" s="71">
        <f t="shared" si="0"/>
        <v>0</v>
      </c>
      <c r="G16" s="71">
        <f t="shared" si="0"/>
        <v>37395.29116</v>
      </c>
      <c r="H16" s="71">
        <f t="shared" si="0"/>
        <v>37395.29116</v>
      </c>
      <c r="I16" s="70"/>
      <c r="J16" s="759"/>
      <c r="K16" s="761"/>
      <c r="L16" s="761"/>
      <c r="M16" s="66"/>
      <c r="N16" s="763"/>
    </row>
    <row r="17" spans="1:14" s="67" customFormat="1" ht="21" customHeight="1">
      <c r="A17" s="766" t="s">
        <v>558</v>
      </c>
      <c r="B17" s="767"/>
      <c r="C17" s="72"/>
      <c r="D17" s="73">
        <f>D23</f>
        <v>0</v>
      </c>
      <c r="E17" s="73">
        <f>E23</f>
        <v>0</v>
      </c>
      <c r="F17" s="73">
        <f>F23</f>
        <v>0</v>
      </c>
      <c r="G17" s="73">
        <f>G23</f>
        <v>0</v>
      </c>
      <c r="H17" s="73">
        <f>H23</f>
        <v>0</v>
      </c>
      <c r="I17" s="74"/>
      <c r="J17" s="760"/>
      <c r="K17" s="762"/>
      <c r="L17" s="762"/>
      <c r="M17" s="75"/>
      <c r="N17" s="606"/>
    </row>
    <row r="18" spans="1:17" s="55" customFormat="1" ht="30.75" customHeight="1">
      <c r="A18" s="360" t="s">
        <v>51</v>
      </c>
      <c r="B18" s="76" t="s">
        <v>559</v>
      </c>
      <c r="C18" s="77">
        <f aca="true" t="shared" si="1" ref="C18:H18">C25+C75+C140+C238+C301+C414+C568+C351</f>
        <v>9681892.33911</v>
      </c>
      <c r="D18" s="78">
        <f t="shared" si="1"/>
        <v>8913256.90891</v>
      </c>
      <c r="E18" s="79">
        <f t="shared" si="1"/>
        <v>384317.71510000003</v>
      </c>
      <c r="F18" s="79">
        <f t="shared" si="1"/>
        <v>384317.71510000003</v>
      </c>
      <c r="G18" s="80">
        <f t="shared" si="1"/>
        <v>8840278.236759998</v>
      </c>
      <c r="H18" s="80">
        <f t="shared" si="1"/>
        <v>8820716.01673</v>
      </c>
      <c r="I18" s="81" t="s">
        <v>560</v>
      </c>
      <c r="J18" s="82"/>
      <c r="K18" s="607"/>
      <c r="L18" s="607"/>
      <c r="M18" s="83"/>
      <c r="N18" s="608"/>
      <c r="Q18" s="67"/>
    </row>
    <row r="19" spans="1:17" s="55" customFormat="1" ht="12.75" customHeight="1">
      <c r="A19" s="768" t="s">
        <v>47</v>
      </c>
      <c r="B19" s="769"/>
      <c r="C19" s="84"/>
      <c r="D19" s="85">
        <f aca="true" t="shared" si="2" ref="D19:H22">D25+D75+D140+D238+D301+D351+D414+D568</f>
        <v>8913256.90891</v>
      </c>
      <c r="E19" s="86">
        <f t="shared" si="2"/>
        <v>384317.71510000003</v>
      </c>
      <c r="F19" s="87">
        <f t="shared" si="2"/>
        <v>384317.71510000003</v>
      </c>
      <c r="G19" s="88">
        <f t="shared" si="2"/>
        <v>8840278.236759998</v>
      </c>
      <c r="H19" s="85">
        <f t="shared" si="2"/>
        <v>8820716.016729997</v>
      </c>
      <c r="I19" s="89"/>
      <c r="J19" s="90"/>
      <c r="K19" s="609"/>
      <c r="L19" s="609"/>
      <c r="M19" s="610">
        <f>M21</f>
        <v>292692.20342</v>
      </c>
      <c r="N19" s="770"/>
      <c r="Q19" s="67"/>
    </row>
    <row r="20" spans="1:17" s="55" customFormat="1" ht="12.75" customHeight="1">
      <c r="A20" s="768" t="s">
        <v>7</v>
      </c>
      <c r="B20" s="769"/>
      <c r="C20" s="84"/>
      <c r="D20" s="92">
        <f>D26+D76+D141+D239+D302+D352+D415+D569</f>
        <v>241082.12618999998</v>
      </c>
      <c r="E20" s="92">
        <f t="shared" si="2"/>
        <v>0</v>
      </c>
      <c r="F20" s="92">
        <f t="shared" si="2"/>
        <v>0</v>
      </c>
      <c r="G20" s="92">
        <f t="shared" si="2"/>
        <v>237567.17005</v>
      </c>
      <c r="H20" s="92">
        <f t="shared" si="2"/>
        <v>237525.23095</v>
      </c>
      <c r="I20" s="92">
        <f>I26+I76+I141+I239+I302+I352+I415+I569</f>
        <v>0</v>
      </c>
      <c r="J20" s="90"/>
      <c r="K20" s="609"/>
      <c r="L20" s="609"/>
      <c r="M20" s="610"/>
      <c r="N20" s="770"/>
      <c r="Q20" s="67"/>
    </row>
    <row r="21" spans="1:17" s="55" customFormat="1" ht="12.75" customHeight="1">
      <c r="A21" s="768" t="s">
        <v>14</v>
      </c>
      <c r="B21" s="769"/>
      <c r="C21" s="84"/>
      <c r="D21" s="85">
        <f>D27+D77+D142+D240+D303+D353+D416+D570</f>
        <v>8634779.491559999</v>
      </c>
      <c r="E21" s="85">
        <f t="shared" si="2"/>
        <v>384317.71510000003</v>
      </c>
      <c r="F21" s="85">
        <f t="shared" si="2"/>
        <v>384317.71510000003</v>
      </c>
      <c r="G21" s="85">
        <f>G27+G77+G142+G240+G303+G353+G416+G570</f>
        <v>8565315.775549999</v>
      </c>
      <c r="H21" s="85">
        <f>H27+H77+H142+H240+H303+H353+H416+H570</f>
        <v>8545795.49462</v>
      </c>
      <c r="I21" s="89"/>
      <c r="J21" s="90"/>
      <c r="K21" s="609"/>
      <c r="L21" s="609"/>
      <c r="M21" s="610">
        <f>SUM(M23:M577)</f>
        <v>292692.20342</v>
      </c>
      <c r="N21" s="770"/>
      <c r="Q21" s="67"/>
    </row>
    <row r="22" spans="1:17" s="55" customFormat="1" ht="12.75" customHeight="1">
      <c r="A22" s="772" t="s">
        <v>15</v>
      </c>
      <c r="B22" s="773"/>
      <c r="C22" s="93"/>
      <c r="D22" s="94">
        <f>D28+D78+D143+D241+D304+D354+D417+D571</f>
        <v>37395.29116</v>
      </c>
      <c r="E22" s="95">
        <f t="shared" si="2"/>
        <v>0</v>
      </c>
      <c r="F22" s="96">
        <f t="shared" si="2"/>
        <v>0</v>
      </c>
      <c r="G22" s="92">
        <f t="shared" si="2"/>
        <v>37395.29116</v>
      </c>
      <c r="H22" s="92">
        <f t="shared" si="2"/>
        <v>37395.29116</v>
      </c>
      <c r="I22" s="97">
        <f>I28+I78+I143+I241+I304+I354+I417+I571</f>
        <v>0</v>
      </c>
      <c r="J22" s="90"/>
      <c r="K22" s="609"/>
      <c r="L22" s="609"/>
      <c r="M22" s="610"/>
      <c r="N22" s="770"/>
      <c r="Q22" s="67"/>
    </row>
    <row r="23" spans="1:17" s="55" customFormat="1" ht="22.5" customHeight="1">
      <c r="A23" s="774" t="s">
        <v>558</v>
      </c>
      <c r="B23" s="775"/>
      <c r="C23" s="88"/>
      <c r="D23" s="98">
        <f aca="true" t="shared" si="3" ref="D23:I23">D418</f>
        <v>0</v>
      </c>
      <c r="E23" s="99">
        <f t="shared" si="3"/>
        <v>0</v>
      </c>
      <c r="F23" s="99">
        <f t="shared" si="3"/>
        <v>0</v>
      </c>
      <c r="G23" s="98">
        <f t="shared" si="3"/>
        <v>0</v>
      </c>
      <c r="H23" s="77">
        <f t="shared" si="3"/>
        <v>0</v>
      </c>
      <c r="I23" s="100">
        <f t="shared" si="3"/>
        <v>0</v>
      </c>
      <c r="J23" s="101"/>
      <c r="K23" s="611"/>
      <c r="L23" s="611"/>
      <c r="M23" s="102"/>
      <c r="N23" s="771"/>
      <c r="O23" s="103"/>
      <c r="Q23" s="67"/>
    </row>
    <row r="24" spans="1:17" s="109" customFormat="1" ht="21" customHeight="1">
      <c r="A24" s="380" t="s">
        <v>8</v>
      </c>
      <c r="B24" s="317" t="s">
        <v>561</v>
      </c>
      <c r="C24" s="104"/>
      <c r="D24" s="105"/>
      <c r="E24" s="104"/>
      <c r="F24" s="104"/>
      <c r="G24" s="105"/>
      <c r="H24" s="106"/>
      <c r="I24" s="107"/>
      <c r="J24" s="776" t="s">
        <v>562</v>
      </c>
      <c r="K24" s="612"/>
      <c r="L24" s="612"/>
      <c r="M24" s="108"/>
      <c r="N24" s="778"/>
      <c r="Q24" s="67"/>
    </row>
    <row r="25" spans="1:17" s="109" customFormat="1" ht="10.5" customHeight="1">
      <c r="A25" s="781" t="s">
        <v>47</v>
      </c>
      <c r="B25" s="782"/>
      <c r="C25" s="110">
        <f aca="true" t="shared" si="4" ref="C25:H25">SUM(C26:C30)</f>
        <v>2088857.22529</v>
      </c>
      <c r="D25" s="111">
        <f>SUM(D26:D30)</f>
        <v>2085364.82529</v>
      </c>
      <c r="E25" s="111">
        <f t="shared" si="4"/>
        <v>1746.2</v>
      </c>
      <c r="F25" s="111">
        <f t="shared" si="4"/>
        <v>1746.2</v>
      </c>
      <c r="G25" s="111">
        <f t="shared" si="4"/>
        <v>2076800.99576</v>
      </c>
      <c r="H25" s="111">
        <f t="shared" si="4"/>
        <v>2076788.9726800001</v>
      </c>
      <c r="I25" s="107"/>
      <c r="J25" s="776"/>
      <c r="K25" s="612"/>
      <c r="L25" s="612"/>
      <c r="M25" s="108"/>
      <c r="N25" s="779"/>
      <c r="Q25" s="67"/>
    </row>
    <row r="26" spans="1:17" s="109" customFormat="1" ht="10.5" customHeight="1">
      <c r="A26" s="781" t="s">
        <v>7</v>
      </c>
      <c r="B26" s="782"/>
      <c r="C26" s="110">
        <f>SUM(D26:F26)</f>
        <v>0</v>
      </c>
      <c r="D26" s="111"/>
      <c r="E26" s="111"/>
      <c r="F26" s="111"/>
      <c r="G26" s="106"/>
      <c r="H26" s="106"/>
      <c r="I26" s="107"/>
      <c r="J26" s="776"/>
      <c r="K26" s="612"/>
      <c r="L26" s="612"/>
      <c r="M26" s="108"/>
      <c r="N26" s="779"/>
      <c r="Q26" s="67"/>
    </row>
    <row r="27" spans="1:17" s="109" customFormat="1" ht="11.25" customHeight="1">
      <c r="A27" s="781" t="s">
        <v>14</v>
      </c>
      <c r="B27" s="782"/>
      <c r="C27" s="110">
        <f>SUM(D27:F27)</f>
        <v>2071057.96605</v>
      </c>
      <c r="D27" s="111">
        <f>D35+D42+D49+D56+D63+D70</f>
        <v>2067565.56605</v>
      </c>
      <c r="E27" s="111">
        <f>E35+E42+E49+E56+E63+E70</f>
        <v>1746.2</v>
      </c>
      <c r="F27" s="111">
        <f>F35+F42+F49+F56+F63+F70</f>
        <v>1746.2</v>
      </c>
      <c r="G27" s="111">
        <f>G35+G42+G49+G56+G63+G70</f>
        <v>2059001.73652</v>
      </c>
      <c r="H27" s="111">
        <f>H35+H42+H49+H56+H63+H70</f>
        <v>2058989.71344</v>
      </c>
      <c r="I27" s="107"/>
      <c r="J27" s="776"/>
      <c r="K27" s="612"/>
      <c r="L27" s="612"/>
      <c r="M27" s="108"/>
      <c r="N27" s="779"/>
      <c r="Q27" s="67"/>
    </row>
    <row r="28" spans="1:17" s="109" customFormat="1" ht="9.75" customHeight="1">
      <c r="A28" s="781" t="s">
        <v>15</v>
      </c>
      <c r="B28" s="782"/>
      <c r="C28" s="110">
        <f>SUM(D28:F28)</f>
        <v>17799.25924</v>
      </c>
      <c r="D28" s="111">
        <f>D36+D43+D50+D57+D64</f>
        <v>17799.25924</v>
      </c>
      <c r="E28" s="111">
        <f>E36+E43+E50+E57+E64</f>
        <v>0</v>
      </c>
      <c r="F28" s="111">
        <f>F36+F43+F50+F57+F64</f>
        <v>0</v>
      </c>
      <c r="G28" s="111">
        <f>G36+G43+G50+G57+G64</f>
        <v>17799.25924</v>
      </c>
      <c r="H28" s="111">
        <f>H36+H43+H50+H57+H64</f>
        <v>17799.25924</v>
      </c>
      <c r="I28" s="107"/>
      <c r="J28" s="776"/>
      <c r="K28" s="612"/>
      <c r="L28" s="612"/>
      <c r="M28" s="108"/>
      <c r="N28" s="779"/>
      <c r="Q28" s="67"/>
    </row>
    <row r="29" spans="1:17" s="109" customFormat="1" ht="12.75" customHeight="1" hidden="1">
      <c r="A29" s="781" t="s">
        <v>16</v>
      </c>
      <c r="B29" s="782"/>
      <c r="C29" s="110">
        <f>SUM(D29:F29)</f>
        <v>0</v>
      </c>
      <c r="D29" s="111"/>
      <c r="E29" s="111"/>
      <c r="F29" s="111"/>
      <c r="G29" s="106"/>
      <c r="H29" s="106"/>
      <c r="I29" s="107"/>
      <c r="J29" s="776"/>
      <c r="K29" s="612"/>
      <c r="L29" s="612"/>
      <c r="M29" s="108"/>
      <c r="N29" s="779"/>
      <c r="Q29" s="67"/>
    </row>
    <row r="30" spans="1:17" s="109" customFormat="1" ht="10.5" customHeight="1" hidden="1">
      <c r="A30" s="783" t="s">
        <v>5</v>
      </c>
      <c r="B30" s="784"/>
      <c r="C30" s="113">
        <f>SUM(D30:F30)</f>
        <v>0</v>
      </c>
      <c r="D30" s="114"/>
      <c r="E30" s="114">
        <f>E38+E45+E52+E59+E66</f>
        <v>0</v>
      </c>
      <c r="F30" s="114">
        <f>F38+F45+F52+F59+F66</f>
        <v>0</v>
      </c>
      <c r="G30" s="115"/>
      <c r="H30" s="115"/>
      <c r="I30" s="116"/>
      <c r="J30" s="777"/>
      <c r="K30" s="613"/>
      <c r="L30" s="613"/>
      <c r="M30" s="117"/>
      <c r="N30" s="780"/>
      <c r="Q30" s="67"/>
    </row>
    <row r="31" spans="1:17" s="109" customFormat="1" ht="40.5" customHeight="1" hidden="1">
      <c r="A31" s="398"/>
      <c r="B31" s="118" t="s">
        <v>563</v>
      </c>
      <c r="C31" s="119" t="s">
        <v>560</v>
      </c>
      <c r="D31" s="120" t="s">
        <v>560</v>
      </c>
      <c r="E31" s="121"/>
      <c r="F31" s="121"/>
      <c r="G31" s="122"/>
      <c r="H31" s="122"/>
      <c r="I31" s="123" t="s">
        <v>560</v>
      </c>
      <c r="J31" s="124" t="s">
        <v>562</v>
      </c>
      <c r="K31" s="614"/>
      <c r="L31" s="614"/>
      <c r="M31" s="125"/>
      <c r="N31" s="615"/>
      <c r="Q31" s="67"/>
    </row>
    <row r="32" spans="1:17" s="109" customFormat="1" ht="119.25" customHeight="1">
      <c r="A32" s="380" t="s">
        <v>11</v>
      </c>
      <c r="B32" s="317" t="s">
        <v>564</v>
      </c>
      <c r="C32" s="105"/>
      <c r="D32" s="105"/>
      <c r="E32" s="105"/>
      <c r="F32" s="105"/>
      <c r="G32" s="105"/>
      <c r="H32" s="105"/>
      <c r="I32" s="785" t="s">
        <v>565</v>
      </c>
      <c r="J32" s="327" t="s">
        <v>566</v>
      </c>
      <c r="K32" s="616">
        <v>41640</v>
      </c>
      <c r="L32" s="616">
        <v>42735</v>
      </c>
      <c r="M32" s="127"/>
      <c r="N32" s="789"/>
      <c r="Q32" s="67"/>
    </row>
    <row r="33" spans="1:17" s="109" customFormat="1" ht="9.75" customHeight="1">
      <c r="A33" s="768" t="s">
        <v>47</v>
      </c>
      <c r="B33" s="769"/>
      <c r="C33" s="111">
        <f aca="true" t="shared" si="5" ref="C33:H33">SUM(C34:C38)</f>
        <v>1633278.94197</v>
      </c>
      <c r="D33" s="111">
        <f t="shared" si="5"/>
        <v>1633278.94197</v>
      </c>
      <c r="E33" s="111">
        <f t="shared" si="5"/>
        <v>0</v>
      </c>
      <c r="F33" s="111">
        <f t="shared" si="5"/>
        <v>0</v>
      </c>
      <c r="G33" s="111">
        <f t="shared" si="5"/>
        <v>1627435.42034</v>
      </c>
      <c r="H33" s="111">
        <f t="shared" si="5"/>
        <v>1627435.42034</v>
      </c>
      <c r="I33" s="786"/>
      <c r="J33" s="320"/>
      <c r="K33" s="617"/>
      <c r="L33" s="617"/>
      <c r="M33" s="129"/>
      <c r="N33" s="790"/>
      <c r="Q33" s="67"/>
    </row>
    <row r="34" spans="1:17" s="109" customFormat="1" ht="9.75" customHeight="1" hidden="1">
      <c r="A34" s="768" t="s">
        <v>7</v>
      </c>
      <c r="B34" s="769"/>
      <c r="C34" s="111">
        <f>SUM(D34:F34)</f>
        <v>0</v>
      </c>
      <c r="D34" s="111"/>
      <c r="E34" s="111"/>
      <c r="F34" s="111"/>
      <c r="G34" s="111"/>
      <c r="H34" s="111"/>
      <c r="I34" s="786"/>
      <c r="J34" s="320"/>
      <c r="K34" s="617"/>
      <c r="L34" s="617"/>
      <c r="M34" s="129"/>
      <c r="N34" s="790"/>
      <c r="Q34" s="67"/>
    </row>
    <row r="35" spans="1:17" s="109" customFormat="1" ht="11.25" customHeight="1">
      <c r="A35" s="768" t="s">
        <v>14</v>
      </c>
      <c r="B35" s="769"/>
      <c r="C35" s="111">
        <f>SUM(D35:F35)</f>
        <v>1633278.94197</v>
      </c>
      <c r="D35" s="111">
        <v>1633278.94197</v>
      </c>
      <c r="E35" s="111"/>
      <c r="F35" s="111"/>
      <c r="G35" s="111">
        <v>1627435.42034</v>
      </c>
      <c r="H35" s="111">
        <v>1627435.42034</v>
      </c>
      <c r="I35" s="786"/>
      <c r="J35" s="320"/>
      <c r="K35" s="617"/>
      <c r="L35" s="617"/>
      <c r="M35" s="129"/>
      <c r="N35" s="790"/>
      <c r="Q35" s="67"/>
    </row>
    <row r="36" spans="1:17" s="109" customFormat="1" ht="9.75" customHeight="1">
      <c r="A36" s="783" t="s">
        <v>15</v>
      </c>
      <c r="B36" s="784"/>
      <c r="C36" s="111">
        <f>SUM(D36:F36)</f>
        <v>0</v>
      </c>
      <c r="D36" s="114"/>
      <c r="E36" s="111"/>
      <c r="F36" s="111"/>
      <c r="G36" s="114"/>
      <c r="H36" s="114"/>
      <c r="I36" s="786"/>
      <c r="J36" s="324"/>
      <c r="K36" s="618"/>
      <c r="L36" s="618"/>
      <c r="M36" s="149"/>
      <c r="N36" s="790"/>
      <c r="Q36" s="67"/>
    </row>
    <row r="37" spans="1:17" s="109" customFormat="1" ht="12.75" customHeight="1">
      <c r="A37" s="793" t="s">
        <v>16</v>
      </c>
      <c r="B37" s="794"/>
      <c r="C37" s="111">
        <f>SUM(D37:F37)</f>
        <v>0</v>
      </c>
      <c r="D37" s="104"/>
      <c r="E37" s="111"/>
      <c r="F37" s="111"/>
      <c r="G37" s="104"/>
      <c r="H37" s="104"/>
      <c r="I37" s="787"/>
      <c r="J37" s="619"/>
      <c r="K37" s="620"/>
      <c r="L37" s="620"/>
      <c r="M37" s="621"/>
      <c r="N37" s="791"/>
      <c r="Q37" s="67"/>
    </row>
    <row r="38" spans="1:17" s="109" customFormat="1" ht="9.75" customHeight="1">
      <c r="A38" s="795" t="s">
        <v>5</v>
      </c>
      <c r="B38" s="796"/>
      <c r="C38" s="114">
        <f>SUM(D38:F38)</f>
        <v>0</v>
      </c>
      <c r="D38" s="114"/>
      <c r="E38" s="114"/>
      <c r="F38" s="114"/>
      <c r="G38" s="114"/>
      <c r="H38" s="114"/>
      <c r="I38" s="788"/>
      <c r="J38" s="622"/>
      <c r="K38" s="623"/>
      <c r="L38" s="623"/>
      <c r="M38" s="624"/>
      <c r="N38" s="792"/>
      <c r="Q38" s="67"/>
    </row>
    <row r="39" spans="1:17" s="109" customFormat="1" ht="128.25" customHeight="1">
      <c r="A39" s="380" t="s">
        <v>567</v>
      </c>
      <c r="B39" s="317" t="s">
        <v>268</v>
      </c>
      <c r="C39" s="105"/>
      <c r="D39" s="105"/>
      <c r="E39" s="105"/>
      <c r="F39" s="105"/>
      <c r="G39" s="105"/>
      <c r="H39" s="105"/>
      <c r="I39" s="785" t="s">
        <v>568</v>
      </c>
      <c r="J39" s="797" t="s">
        <v>566</v>
      </c>
      <c r="K39" s="625">
        <v>41640</v>
      </c>
      <c r="L39" s="625">
        <v>42735</v>
      </c>
      <c r="M39" s="147"/>
      <c r="N39" s="789"/>
      <c r="Q39" s="67"/>
    </row>
    <row r="40" spans="1:17" s="109" customFormat="1" ht="10.5" customHeight="1">
      <c r="A40" s="768" t="s">
        <v>47</v>
      </c>
      <c r="B40" s="769"/>
      <c r="C40" s="111">
        <f aca="true" t="shared" si="6" ref="C40:H40">SUM(C41:C45)</f>
        <v>3492.4</v>
      </c>
      <c r="D40" s="111">
        <f t="shared" si="6"/>
        <v>0</v>
      </c>
      <c r="E40" s="111">
        <f t="shared" si="6"/>
        <v>1746.2</v>
      </c>
      <c r="F40" s="111">
        <f t="shared" si="6"/>
        <v>1746.2</v>
      </c>
      <c r="G40" s="111">
        <f t="shared" si="6"/>
        <v>0</v>
      </c>
      <c r="H40" s="111">
        <f t="shared" si="6"/>
        <v>0</v>
      </c>
      <c r="I40" s="786"/>
      <c r="J40" s="798"/>
      <c r="K40" s="617"/>
      <c r="L40" s="617"/>
      <c r="M40" s="129"/>
      <c r="N40" s="790"/>
      <c r="Q40" s="67"/>
    </row>
    <row r="41" spans="1:17" s="109" customFormat="1" ht="10.5" customHeight="1" hidden="1">
      <c r="A41" s="768" t="s">
        <v>7</v>
      </c>
      <c r="B41" s="769"/>
      <c r="C41" s="111">
        <f>SUM(D41:F41)</f>
        <v>0</v>
      </c>
      <c r="D41" s="111"/>
      <c r="E41" s="111"/>
      <c r="F41" s="111"/>
      <c r="G41" s="111"/>
      <c r="H41" s="111"/>
      <c r="I41" s="786"/>
      <c r="J41" s="798"/>
      <c r="K41" s="617"/>
      <c r="L41" s="617"/>
      <c r="M41" s="129"/>
      <c r="N41" s="790"/>
      <c r="Q41" s="67"/>
    </row>
    <row r="42" spans="1:17" s="109" customFormat="1" ht="11.25" customHeight="1">
      <c r="A42" s="768" t="s">
        <v>14</v>
      </c>
      <c r="B42" s="769"/>
      <c r="C42" s="111">
        <f>SUM(D42:F42)</f>
        <v>3492.4</v>
      </c>
      <c r="D42" s="111">
        <v>0</v>
      </c>
      <c r="E42" s="111">
        <v>1746.2</v>
      </c>
      <c r="F42" s="111">
        <v>1746.2</v>
      </c>
      <c r="G42" s="111">
        <v>0</v>
      </c>
      <c r="H42" s="111">
        <v>0</v>
      </c>
      <c r="I42" s="786"/>
      <c r="J42" s="798"/>
      <c r="K42" s="617"/>
      <c r="L42" s="617"/>
      <c r="M42" s="129"/>
      <c r="N42" s="790"/>
      <c r="Q42" s="67"/>
    </row>
    <row r="43" spans="1:17" s="109" customFormat="1" ht="10.5" customHeight="1" hidden="1">
      <c r="A43" s="783" t="s">
        <v>15</v>
      </c>
      <c r="B43" s="784"/>
      <c r="C43" s="111">
        <f>SUM(D43:F43)</f>
        <v>0</v>
      </c>
      <c r="D43" s="111"/>
      <c r="E43" s="111"/>
      <c r="F43" s="111"/>
      <c r="G43" s="111"/>
      <c r="H43" s="111"/>
      <c r="I43" s="786"/>
      <c r="J43" s="798"/>
      <c r="K43" s="617"/>
      <c r="L43" s="617"/>
      <c r="M43" s="129"/>
      <c r="N43" s="790"/>
      <c r="Q43" s="67"/>
    </row>
    <row r="44" spans="1:17" s="109" customFormat="1" ht="11.25" customHeight="1" hidden="1">
      <c r="A44" s="793" t="s">
        <v>16</v>
      </c>
      <c r="B44" s="794"/>
      <c r="C44" s="111">
        <f>SUM(D44:F44)</f>
        <v>0</v>
      </c>
      <c r="D44" s="111"/>
      <c r="E44" s="111"/>
      <c r="F44" s="111"/>
      <c r="G44" s="111"/>
      <c r="H44" s="111"/>
      <c r="I44" s="315"/>
      <c r="J44" s="798"/>
      <c r="K44" s="617"/>
      <c r="L44" s="617"/>
      <c r="M44" s="129"/>
      <c r="N44" s="626"/>
      <c r="Q44" s="67"/>
    </row>
    <row r="45" spans="1:17" s="109" customFormat="1" ht="10.5" customHeight="1" hidden="1">
      <c r="A45" s="795" t="s">
        <v>5</v>
      </c>
      <c r="B45" s="796"/>
      <c r="C45" s="114">
        <f>SUM(D45:F45)</f>
        <v>0</v>
      </c>
      <c r="D45" s="114"/>
      <c r="E45" s="114"/>
      <c r="F45" s="114"/>
      <c r="G45" s="114"/>
      <c r="H45" s="114"/>
      <c r="I45" s="316"/>
      <c r="J45" s="799"/>
      <c r="K45" s="623"/>
      <c r="L45" s="623"/>
      <c r="M45" s="130"/>
      <c r="N45" s="627"/>
      <c r="Q45" s="67"/>
    </row>
    <row r="46" spans="1:17" s="109" customFormat="1" ht="55.5" customHeight="1">
      <c r="A46" s="380" t="s">
        <v>569</v>
      </c>
      <c r="B46" s="317" t="s">
        <v>270</v>
      </c>
      <c r="C46" s="105"/>
      <c r="D46" s="105"/>
      <c r="E46" s="105"/>
      <c r="F46" s="105"/>
      <c r="G46" s="105"/>
      <c r="H46" s="105"/>
      <c r="I46" s="785" t="s">
        <v>570</v>
      </c>
      <c r="J46" s="800" t="s">
        <v>571</v>
      </c>
      <c r="K46" s="628">
        <v>41640</v>
      </c>
      <c r="L46" s="628">
        <v>42735</v>
      </c>
      <c r="M46" s="128"/>
      <c r="N46" s="789"/>
      <c r="Q46" s="67"/>
    </row>
    <row r="47" spans="1:17" ht="12.75" customHeight="1">
      <c r="A47" s="768" t="s">
        <v>47</v>
      </c>
      <c r="B47" s="769"/>
      <c r="C47" s="111">
        <f aca="true" t="shared" si="7" ref="C47:H47">SUM(C48:C52)</f>
        <v>92851.84408</v>
      </c>
      <c r="D47" s="111">
        <f t="shared" si="7"/>
        <v>92851.84408</v>
      </c>
      <c r="E47" s="111">
        <f t="shared" si="7"/>
        <v>0</v>
      </c>
      <c r="F47" s="111">
        <f t="shared" si="7"/>
        <v>0</v>
      </c>
      <c r="G47" s="111">
        <f t="shared" si="7"/>
        <v>90232.0438</v>
      </c>
      <c r="H47" s="111">
        <f t="shared" si="7"/>
        <v>90232.0438</v>
      </c>
      <c r="I47" s="786"/>
      <c r="J47" s="798"/>
      <c r="K47" s="617"/>
      <c r="L47" s="617"/>
      <c r="M47" s="129"/>
      <c r="N47" s="790"/>
      <c r="Q47" s="67"/>
    </row>
    <row r="48" spans="1:17" s="131" customFormat="1" ht="12" customHeight="1" hidden="1">
      <c r="A48" s="768" t="s">
        <v>7</v>
      </c>
      <c r="B48" s="769"/>
      <c r="C48" s="111">
        <f>SUM(D48:F48)</f>
        <v>0</v>
      </c>
      <c r="D48" s="111"/>
      <c r="E48" s="111"/>
      <c r="F48" s="111"/>
      <c r="G48" s="111"/>
      <c r="H48" s="111"/>
      <c r="I48" s="786"/>
      <c r="J48" s="798"/>
      <c r="K48" s="617"/>
      <c r="L48" s="617"/>
      <c r="M48" s="129"/>
      <c r="N48" s="790"/>
      <c r="Q48" s="67"/>
    </row>
    <row r="49" spans="1:17" s="131" customFormat="1" ht="12" customHeight="1">
      <c r="A49" s="768" t="s">
        <v>14</v>
      </c>
      <c r="B49" s="769"/>
      <c r="C49" s="111">
        <f>SUM(D49:F49)</f>
        <v>92851.84408</v>
      </c>
      <c r="D49" s="111">
        <v>92851.84408</v>
      </c>
      <c r="E49" s="111"/>
      <c r="F49" s="111"/>
      <c r="G49" s="111">
        <v>90232.0438</v>
      </c>
      <c r="H49" s="111">
        <v>90232.0438</v>
      </c>
      <c r="I49" s="786"/>
      <c r="J49" s="798"/>
      <c r="K49" s="617"/>
      <c r="L49" s="617"/>
      <c r="M49" s="129"/>
      <c r="N49" s="790"/>
      <c r="Q49" s="67"/>
    </row>
    <row r="50" spans="1:17" ht="12.75" customHeight="1" hidden="1">
      <c r="A50" s="768" t="s">
        <v>15</v>
      </c>
      <c r="B50" s="769"/>
      <c r="C50" s="111">
        <f>SUM(D50:F50)</f>
        <v>0</v>
      </c>
      <c r="D50" s="111"/>
      <c r="E50" s="111"/>
      <c r="F50" s="111"/>
      <c r="G50" s="111"/>
      <c r="H50" s="111"/>
      <c r="I50" s="786"/>
      <c r="J50" s="798"/>
      <c r="K50" s="617"/>
      <c r="L50" s="617"/>
      <c r="M50" s="129"/>
      <c r="N50" s="790"/>
      <c r="Q50" s="67"/>
    </row>
    <row r="51" spans="1:17" ht="15" customHeight="1" hidden="1">
      <c r="A51" s="768" t="s">
        <v>16</v>
      </c>
      <c r="B51" s="769"/>
      <c r="C51" s="111">
        <f>SUM(D51:F51)</f>
        <v>0</v>
      </c>
      <c r="D51" s="111"/>
      <c r="E51" s="111"/>
      <c r="F51" s="111"/>
      <c r="G51" s="111"/>
      <c r="H51" s="111"/>
      <c r="I51" s="315"/>
      <c r="J51" s="798"/>
      <c r="K51" s="617"/>
      <c r="L51" s="617"/>
      <c r="M51" s="129"/>
      <c r="N51" s="626"/>
      <c r="Q51" s="67"/>
    </row>
    <row r="52" spans="1:17" ht="12.75" customHeight="1" hidden="1">
      <c r="A52" s="795" t="s">
        <v>5</v>
      </c>
      <c r="B52" s="796"/>
      <c r="C52" s="114">
        <f>SUM(D52:F52)</f>
        <v>0</v>
      </c>
      <c r="D52" s="114"/>
      <c r="E52" s="114"/>
      <c r="F52" s="114"/>
      <c r="G52" s="114"/>
      <c r="H52" s="114"/>
      <c r="I52" s="316"/>
      <c r="J52" s="799"/>
      <c r="K52" s="623"/>
      <c r="L52" s="623"/>
      <c r="M52" s="130"/>
      <c r="N52" s="627"/>
      <c r="Q52" s="67"/>
    </row>
    <row r="53" spans="1:17" ht="71.25" customHeight="1">
      <c r="A53" s="380" t="s">
        <v>572</v>
      </c>
      <c r="B53" s="317" t="s">
        <v>272</v>
      </c>
      <c r="C53" s="132"/>
      <c r="D53" s="133"/>
      <c r="E53" s="132"/>
      <c r="F53" s="132"/>
      <c r="G53" s="132"/>
      <c r="H53" s="132"/>
      <c r="I53" s="785" t="s">
        <v>573</v>
      </c>
      <c r="J53" s="802" t="s">
        <v>574</v>
      </c>
      <c r="K53" s="628">
        <v>41760</v>
      </c>
      <c r="L53" s="628">
        <v>42004</v>
      </c>
      <c r="M53" s="128"/>
      <c r="N53" s="789"/>
      <c r="O53" s="134"/>
      <c r="Q53" s="67"/>
    </row>
    <row r="54" spans="1:17" ht="12.75" customHeight="1">
      <c r="A54" s="768" t="s">
        <v>47</v>
      </c>
      <c r="B54" s="769"/>
      <c r="C54" s="135">
        <f aca="true" t="shared" si="8" ref="C54:C59">SUM(D54:F54)</f>
        <v>1500</v>
      </c>
      <c r="D54" s="111">
        <f>D55+D56</f>
        <v>1500</v>
      </c>
      <c r="E54" s="111">
        <f>E55+E56</f>
        <v>0</v>
      </c>
      <c r="F54" s="111">
        <f>F55+F56</f>
        <v>0</v>
      </c>
      <c r="G54" s="111">
        <f>G55+G56</f>
        <v>1400</v>
      </c>
      <c r="H54" s="111">
        <f>H55+H56</f>
        <v>1400</v>
      </c>
      <c r="I54" s="786"/>
      <c r="J54" s="803"/>
      <c r="K54" s="617"/>
      <c r="L54" s="617"/>
      <c r="M54" s="129"/>
      <c r="N54" s="790"/>
      <c r="Q54" s="67"/>
    </row>
    <row r="55" spans="1:17" ht="12.75" customHeight="1" hidden="1">
      <c r="A55" s="768" t="s">
        <v>7</v>
      </c>
      <c r="B55" s="769"/>
      <c r="C55" s="135">
        <f t="shared" si="8"/>
        <v>0</v>
      </c>
      <c r="D55" s="111"/>
      <c r="E55" s="135"/>
      <c r="F55" s="135"/>
      <c r="G55" s="135"/>
      <c r="H55" s="135"/>
      <c r="I55" s="786"/>
      <c r="J55" s="803"/>
      <c r="K55" s="617"/>
      <c r="L55" s="617"/>
      <c r="M55" s="129"/>
      <c r="N55" s="790"/>
      <c r="Q55" s="67"/>
    </row>
    <row r="56" spans="1:17" ht="12.75" customHeight="1">
      <c r="A56" s="768" t="s">
        <v>14</v>
      </c>
      <c r="B56" s="769"/>
      <c r="C56" s="135">
        <f t="shared" si="8"/>
        <v>1500</v>
      </c>
      <c r="D56" s="111">
        <v>1500</v>
      </c>
      <c r="E56" s="135">
        <v>0</v>
      </c>
      <c r="F56" s="135">
        <v>0</v>
      </c>
      <c r="G56" s="111">
        <v>1400</v>
      </c>
      <c r="H56" s="111">
        <v>1400</v>
      </c>
      <c r="I56" s="786"/>
      <c r="J56" s="803"/>
      <c r="K56" s="617"/>
      <c r="L56" s="617"/>
      <c r="M56" s="129">
        <v>1400</v>
      </c>
      <c r="N56" s="790"/>
      <c r="Q56" s="67"/>
    </row>
    <row r="57" spans="1:17" ht="12.75" customHeight="1">
      <c r="A57" s="795" t="s">
        <v>15</v>
      </c>
      <c r="B57" s="796"/>
      <c r="C57" s="136">
        <f t="shared" si="8"/>
        <v>0</v>
      </c>
      <c r="D57" s="114"/>
      <c r="E57" s="136"/>
      <c r="F57" s="136"/>
      <c r="G57" s="136"/>
      <c r="H57" s="136"/>
      <c r="I57" s="801"/>
      <c r="J57" s="804"/>
      <c r="K57" s="623"/>
      <c r="L57" s="623"/>
      <c r="M57" s="130"/>
      <c r="N57" s="805"/>
      <c r="Q57" s="67"/>
    </row>
    <row r="58" spans="1:17" ht="12.75" customHeight="1">
      <c r="A58" s="806" t="s">
        <v>16</v>
      </c>
      <c r="B58" s="807"/>
      <c r="C58" s="137">
        <f t="shared" si="8"/>
        <v>0</v>
      </c>
      <c r="D58" s="137"/>
      <c r="E58" s="137"/>
      <c r="F58" s="137"/>
      <c r="G58" s="137"/>
      <c r="H58" s="137"/>
      <c r="I58" s="138"/>
      <c r="J58" s="329"/>
      <c r="K58" s="613"/>
      <c r="L58" s="613"/>
      <c r="M58" s="117"/>
      <c r="N58" s="629"/>
      <c r="Q58" s="67"/>
    </row>
    <row r="59" spans="1:17" ht="12.75" customHeight="1">
      <c r="A59" s="808" t="s">
        <v>5</v>
      </c>
      <c r="B59" s="809"/>
      <c r="C59" s="139">
        <f t="shared" si="8"/>
        <v>0</v>
      </c>
      <c r="D59" s="139"/>
      <c r="E59" s="139"/>
      <c r="F59" s="139"/>
      <c r="G59" s="139"/>
      <c r="H59" s="139"/>
      <c r="I59" s="140"/>
      <c r="J59" s="328"/>
      <c r="K59" s="612"/>
      <c r="L59" s="612"/>
      <c r="M59" s="108"/>
      <c r="N59" s="630"/>
      <c r="Q59" s="67"/>
    </row>
    <row r="60" spans="1:17" ht="63.75" customHeight="1">
      <c r="A60" s="380" t="s">
        <v>575</v>
      </c>
      <c r="B60" s="317" t="s">
        <v>576</v>
      </c>
      <c r="C60" s="105"/>
      <c r="D60" s="105"/>
      <c r="E60" s="105"/>
      <c r="F60" s="105"/>
      <c r="G60" s="105"/>
      <c r="H60" s="105"/>
      <c r="I60" s="785" t="s">
        <v>577</v>
      </c>
      <c r="J60" s="810" t="s">
        <v>578</v>
      </c>
      <c r="K60" s="616">
        <v>41671</v>
      </c>
      <c r="L60" s="616">
        <v>42735</v>
      </c>
      <c r="M60" s="127"/>
      <c r="N60" s="789"/>
      <c r="Q60" s="67"/>
    </row>
    <row r="61" spans="1:17" ht="12.75" customHeight="1">
      <c r="A61" s="768" t="s">
        <v>47</v>
      </c>
      <c r="B61" s="769"/>
      <c r="C61" s="111">
        <f aca="true" t="shared" si="9" ref="C61:H61">SUM(C62:C66)</f>
        <v>68580.35923999999</v>
      </c>
      <c r="D61" s="111">
        <f t="shared" si="9"/>
        <v>68580.35923999999</v>
      </c>
      <c r="E61" s="111">
        <f t="shared" si="9"/>
        <v>0</v>
      </c>
      <c r="F61" s="111">
        <f t="shared" si="9"/>
        <v>0</v>
      </c>
      <c r="G61" s="111">
        <f t="shared" si="9"/>
        <v>68579.85162</v>
      </c>
      <c r="H61" s="111">
        <f t="shared" si="9"/>
        <v>68567.82854</v>
      </c>
      <c r="I61" s="786"/>
      <c r="J61" s="776"/>
      <c r="K61" s="617"/>
      <c r="L61" s="617"/>
      <c r="M61" s="129"/>
      <c r="N61" s="790"/>
      <c r="Q61" s="67"/>
    </row>
    <row r="62" spans="1:17" ht="12.75" customHeight="1" hidden="1">
      <c r="A62" s="768" t="s">
        <v>7</v>
      </c>
      <c r="B62" s="769"/>
      <c r="C62" s="111">
        <f>SUM(D62:F62)</f>
        <v>0</v>
      </c>
      <c r="D62" s="111"/>
      <c r="E62" s="111"/>
      <c r="F62" s="111"/>
      <c r="G62" s="111"/>
      <c r="H62" s="111"/>
      <c r="I62" s="786"/>
      <c r="J62" s="776"/>
      <c r="K62" s="617"/>
      <c r="L62" s="617"/>
      <c r="M62" s="129"/>
      <c r="N62" s="790"/>
      <c r="Q62" s="67"/>
    </row>
    <row r="63" spans="1:17" ht="12.75" customHeight="1">
      <c r="A63" s="768" t="s">
        <v>14</v>
      </c>
      <c r="B63" s="769"/>
      <c r="C63" s="111">
        <f>SUM(D63:F63)</f>
        <v>50781.1</v>
      </c>
      <c r="D63" s="111">
        <v>50781.1</v>
      </c>
      <c r="E63" s="111"/>
      <c r="F63" s="111"/>
      <c r="G63" s="111">
        <v>50780.59238</v>
      </c>
      <c r="H63" s="111">
        <f>50780.59238-12.02308</f>
        <v>50768.5693</v>
      </c>
      <c r="I63" s="786"/>
      <c r="J63" s="776"/>
      <c r="K63" s="617"/>
      <c r="L63" s="617"/>
      <c r="M63" s="129"/>
      <c r="N63" s="790"/>
      <c r="Q63" s="67"/>
    </row>
    <row r="64" spans="1:17" ht="15.75" customHeight="1">
      <c r="A64" s="795" t="s">
        <v>15</v>
      </c>
      <c r="B64" s="796"/>
      <c r="C64" s="114">
        <f>SUM(D64:F64)</f>
        <v>17799.25924</v>
      </c>
      <c r="D64" s="114">
        <f>11221.80869+6477.45055+100</f>
        <v>17799.25924</v>
      </c>
      <c r="E64" s="114"/>
      <c r="F64" s="114"/>
      <c r="G64" s="114">
        <v>17799.25924</v>
      </c>
      <c r="H64" s="114">
        <f>17799.25924</f>
        <v>17799.25924</v>
      </c>
      <c r="I64" s="801"/>
      <c r="J64" s="777"/>
      <c r="K64" s="617"/>
      <c r="L64" s="617"/>
      <c r="M64" s="129"/>
      <c r="N64" s="805"/>
      <c r="Q64" s="67"/>
    </row>
    <row r="65" spans="1:17" ht="12.75" customHeight="1" hidden="1">
      <c r="A65" s="811" t="s">
        <v>16</v>
      </c>
      <c r="B65" s="812"/>
      <c r="C65" s="115">
        <f>SUM(D65:F65)</f>
        <v>0</v>
      </c>
      <c r="D65" s="115"/>
      <c r="E65" s="115"/>
      <c r="F65" s="115"/>
      <c r="G65" s="115"/>
      <c r="H65" s="115"/>
      <c r="I65" s="333"/>
      <c r="J65" s="329"/>
      <c r="K65" s="613"/>
      <c r="L65" s="613"/>
      <c r="M65" s="117"/>
      <c r="N65" s="629"/>
      <c r="Q65" s="67"/>
    </row>
    <row r="66" spans="1:17" ht="12.75" customHeight="1" hidden="1">
      <c r="A66" s="813" t="s">
        <v>5</v>
      </c>
      <c r="B66" s="814"/>
      <c r="C66" s="115">
        <f>SUM(D66:F66)</f>
        <v>0</v>
      </c>
      <c r="D66" s="115"/>
      <c r="E66" s="115"/>
      <c r="F66" s="115"/>
      <c r="G66" s="115"/>
      <c r="H66" s="115"/>
      <c r="I66" s="333"/>
      <c r="J66" s="329"/>
      <c r="K66" s="613"/>
      <c r="L66" s="613"/>
      <c r="M66" s="117"/>
      <c r="N66" s="629"/>
      <c r="Q66" s="67"/>
    </row>
    <row r="67" spans="1:17" ht="48" customHeight="1">
      <c r="A67" s="380" t="s">
        <v>579</v>
      </c>
      <c r="B67" s="317" t="s">
        <v>275</v>
      </c>
      <c r="C67" s="105"/>
      <c r="D67" s="105"/>
      <c r="E67" s="105"/>
      <c r="F67" s="105"/>
      <c r="G67" s="105"/>
      <c r="H67" s="105"/>
      <c r="I67" s="785" t="s">
        <v>580</v>
      </c>
      <c r="J67" s="810" t="s">
        <v>571</v>
      </c>
      <c r="K67" s="616">
        <v>41640</v>
      </c>
      <c r="L67" s="616">
        <v>42735</v>
      </c>
      <c r="M67" s="127"/>
      <c r="N67" s="789"/>
      <c r="O67" s="141"/>
      <c r="Q67" s="67"/>
    </row>
    <row r="68" spans="1:17" ht="12.75" customHeight="1">
      <c r="A68" s="768" t="s">
        <v>47</v>
      </c>
      <c r="B68" s="769"/>
      <c r="C68" s="111">
        <f aca="true" t="shared" si="10" ref="C68:H68">SUM(C69:C73)</f>
        <v>289153.68</v>
      </c>
      <c r="D68" s="111">
        <f t="shared" si="10"/>
        <v>289153.68</v>
      </c>
      <c r="E68" s="111">
        <f t="shared" si="10"/>
        <v>0</v>
      </c>
      <c r="F68" s="111">
        <f t="shared" si="10"/>
        <v>0</v>
      </c>
      <c r="G68" s="111">
        <f t="shared" si="10"/>
        <v>289153.68</v>
      </c>
      <c r="H68" s="111">
        <f t="shared" si="10"/>
        <v>289153.68</v>
      </c>
      <c r="I68" s="786"/>
      <c r="J68" s="776"/>
      <c r="K68" s="617"/>
      <c r="L68" s="617"/>
      <c r="M68" s="129"/>
      <c r="N68" s="790"/>
      <c r="Q68" s="67"/>
    </row>
    <row r="69" spans="1:17" ht="12.75" customHeight="1" hidden="1">
      <c r="A69" s="768" t="s">
        <v>7</v>
      </c>
      <c r="B69" s="769"/>
      <c r="C69" s="111">
        <f>SUM(D69:F69)</f>
        <v>0</v>
      </c>
      <c r="D69" s="111"/>
      <c r="E69" s="111"/>
      <c r="F69" s="111"/>
      <c r="G69" s="111"/>
      <c r="H69" s="111"/>
      <c r="I69" s="786"/>
      <c r="J69" s="776"/>
      <c r="K69" s="617"/>
      <c r="L69" s="617"/>
      <c r="M69" s="129"/>
      <c r="N69" s="790"/>
      <c r="Q69" s="67"/>
    </row>
    <row r="70" spans="1:17" ht="12.75" customHeight="1">
      <c r="A70" s="768" t="s">
        <v>14</v>
      </c>
      <c r="B70" s="769"/>
      <c r="C70" s="111">
        <f>SUM(D70:F70)</f>
        <v>289153.68</v>
      </c>
      <c r="D70" s="111">
        <v>289153.68</v>
      </c>
      <c r="E70" s="111"/>
      <c r="F70" s="111"/>
      <c r="G70" s="111">
        <v>289153.68</v>
      </c>
      <c r="H70" s="111">
        <v>289153.68</v>
      </c>
      <c r="I70" s="786"/>
      <c r="J70" s="776"/>
      <c r="K70" s="617"/>
      <c r="L70" s="617"/>
      <c r="M70" s="129"/>
      <c r="N70" s="790"/>
      <c r="Q70" s="67"/>
    </row>
    <row r="71" spans="1:17" ht="12.75" customHeight="1" hidden="1">
      <c r="A71" s="795" t="s">
        <v>15</v>
      </c>
      <c r="B71" s="796"/>
      <c r="C71" s="111">
        <f>SUM(D71:F71)</f>
        <v>0</v>
      </c>
      <c r="D71" s="111"/>
      <c r="E71" s="111"/>
      <c r="F71" s="111"/>
      <c r="G71" s="111"/>
      <c r="H71" s="111"/>
      <c r="I71" s="786"/>
      <c r="J71" s="777"/>
      <c r="K71" s="612"/>
      <c r="L71" s="612"/>
      <c r="M71" s="108"/>
      <c r="N71" s="790"/>
      <c r="Q71" s="67"/>
    </row>
    <row r="72" spans="1:17" ht="12.75" customHeight="1" hidden="1">
      <c r="A72" s="793" t="s">
        <v>16</v>
      </c>
      <c r="B72" s="794"/>
      <c r="C72" s="111">
        <f>SUM(D72:F72)</f>
        <v>0</v>
      </c>
      <c r="D72" s="111"/>
      <c r="E72" s="111"/>
      <c r="F72" s="111"/>
      <c r="G72" s="111"/>
      <c r="H72" s="111"/>
      <c r="I72" s="315"/>
      <c r="J72" s="328"/>
      <c r="K72" s="612"/>
      <c r="L72" s="612"/>
      <c r="M72" s="108"/>
      <c r="N72" s="626"/>
      <c r="Q72" s="67"/>
    </row>
    <row r="73" spans="1:17" ht="12.75" customHeight="1" hidden="1">
      <c r="A73" s="795" t="s">
        <v>5</v>
      </c>
      <c r="B73" s="796"/>
      <c r="C73" s="114">
        <f>SUM(D73:F73)</f>
        <v>0</v>
      </c>
      <c r="D73" s="114"/>
      <c r="E73" s="114"/>
      <c r="F73" s="114"/>
      <c r="G73" s="114"/>
      <c r="H73" s="114"/>
      <c r="I73" s="316"/>
      <c r="J73" s="329"/>
      <c r="K73" s="613"/>
      <c r="L73" s="613"/>
      <c r="M73" s="117"/>
      <c r="N73" s="627"/>
      <c r="Q73" s="67"/>
    </row>
    <row r="74" spans="1:17" ht="22.5" customHeight="1">
      <c r="A74" s="380" t="s">
        <v>9</v>
      </c>
      <c r="B74" s="317" t="s">
        <v>276</v>
      </c>
      <c r="C74" s="105"/>
      <c r="D74" s="105"/>
      <c r="E74" s="105"/>
      <c r="F74" s="105"/>
      <c r="G74" s="105"/>
      <c r="H74" s="105"/>
      <c r="I74" s="314"/>
      <c r="J74" s="802" t="s">
        <v>562</v>
      </c>
      <c r="K74" s="620"/>
      <c r="L74" s="620"/>
      <c r="M74" s="128"/>
      <c r="N74" s="789"/>
      <c r="Q74" s="67"/>
    </row>
    <row r="75" spans="1:17" ht="12.75" customHeight="1">
      <c r="A75" s="768" t="s">
        <v>47</v>
      </c>
      <c r="B75" s="769"/>
      <c r="C75" s="111">
        <f aca="true" t="shared" si="11" ref="C75:H75">SUM(C76:C80)</f>
        <v>5755889.09724</v>
      </c>
      <c r="D75" s="111">
        <f t="shared" si="11"/>
        <v>5182252.081239999</v>
      </c>
      <c r="E75" s="111">
        <f t="shared" si="11"/>
        <v>286818.50800000003</v>
      </c>
      <c r="F75" s="111">
        <f t="shared" si="11"/>
        <v>286818.50800000003</v>
      </c>
      <c r="G75" s="111">
        <f t="shared" si="11"/>
        <v>5155890.239919999</v>
      </c>
      <c r="H75" s="111">
        <f t="shared" si="11"/>
        <v>5155890.239919999</v>
      </c>
      <c r="I75" s="315"/>
      <c r="J75" s="803"/>
      <c r="K75" s="617"/>
      <c r="L75" s="617"/>
      <c r="M75" s="129"/>
      <c r="N75" s="790"/>
      <c r="Q75" s="67"/>
    </row>
    <row r="76" spans="1:17" ht="14.25" customHeight="1">
      <c r="A76" s="768" t="s">
        <v>7</v>
      </c>
      <c r="B76" s="769"/>
      <c r="C76" s="111">
        <f>SUM(D76:F76)</f>
        <v>0</v>
      </c>
      <c r="D76" s="111">
        <f>D92+D99+D106+D113+D120+D85</f>
        <v>0</v>
      </c>
      <c r="E76" s="111">
        <f>E92+E99+E106+E113+E120+E85</f>
        <v>0</v>
      </c>
      <c r="F76" s="111">
        <f>F92+F99+F106+F113+F120+F85</f>
        <v>0</v>
      </c>
      <c r="G76" s="111">
        <f>G92+G99+G106+G113+G120+G85</f>
        <v>0</v>
      </c>
      <c r="H76" s="111">
        <f>H92+H99+H106+H113+H120+H85</f>
        <v>0</v>
      </c>
      <c r="I76" s="315"/>
      <c r="J76" s="803"/>
      <c r="K76" s="617"/>
      <c r="L76" s="617"/>
      <c r="M76" s="129"/>
      <c r="N76" s="790"/>
      <c r="Q76" s="67"/>
    </row>
    <row r="77" spans="1:17" ht="12" customHeight="1">
      <c r="A77" s="768" t="s">
        <v>14</v>
      </c>
      <c r="B77" s="769"/>
      <c r="C77" s="111">
        <f>SUM(D77:F77)</f>
        <v>5751940.54313</v>
      </c>
      <c r="D77" s="111">
        <f>D86+D93+D100+D107+D114+D121+D128+D135</f>
        <v>5178303.527129999</v>
      </c>
      <c r="E77" s="111">
        <f>E86+E93+E100+E107+E114+E121+E128+E135</f>
        <v>286818.50800000003</v>
      </c>
      <c r="F77" s="111">
        <f>F86+F93+F100+F107+F114+F121+F128+F135</f>
        <v>286818.50800000003</v>
      </c>
      <c r="G77" s="111">
        <f>G86+G93+G100+G107+G114+G121+G128+G135</f>
        <v>5151941.685809999</v>
      </c>
      <c r="H77" s="111">
        <f>H86+H93+H100+H107+H114+H121+H128+H135</f>
        <v>5151941.685809999</v>
      </c>
      <c r="I77" s="315"/>
      <c r="J77" s="803"/>
      <c r="K77" s="617"/>
      <c r="L77" s="617"/>
      <c r="M77" s="129"/>
      <c r="N77" s="790"/>
      <c r="Q77" s="67"/>
    </row>
    <row r="78" spans="1:17" ht="12.75" customHeight="1">
      <c r="A78" s="795" t="s">
        <v>15</v>
      </c>
      <c r="B78" s="796"/>
      <c r="C78" s="114">
        <f>SUM(D78:F78)</f>
        <v>3948.55411</v>
      </c>
      <c r="D78" s="114">
        <f>D87+D94+D101+D108+D115+D122+D129</f>
        <v>3948.55411</v>
      </c>
      <c r="E78" s="114">
        <f>E87+E94+E101+E108+E115+E122+E129</f>
        <v>0</v>
      </c>
      <c r="F78" s="114">
        <f>F87+F94+F101+F108+F115+F122+F129</f>
        <v>0</v>
      </c>
      <c r="G78" s="114">
        <f>G87+G94+G101+G108+G115+G122+G129</f>
        <v>3948.55411</v>
      </c>
      <c r="H78" s="114">
        <f>H87+H94+H101+H108+H115+H122+H129</f>
        <v>3948.55411</v>
      </c>
      <c r="I78" s="316"/>
      <c r="J78" s="804"/>
      <c r="K78" s="623"/>
      <c r="L78" s="623"/>
      <c r="M78" s="130"/>
      <c r="N78" s="805"/>
      <c r="Q78" s="67"/>
    </row>
    <row r="79" spans="1:17" ht="12.75" customHeight="1">
      <c r="A79" s="806" t="s">
        <v>16</v>
      </c>
      <c r="B79" s="807"/>
      <c r="C79" s="115">
        <f>SUM(D79:F79)</f>
        <v>0</v>
      </c>
      <c r="D79" s="115">
        <f>D88+D95+D102+D109+D116+D123+D130</f>
        <v>0</v>
      </c>
      <c r="E79" s="115"/>
      <c r="F79" s="115"/>
      <c r="G79" s="115"/>
      <c r="H79" s="115"/>
      <c r="I79" s="333"/>
      <c r="J79" s="329"/>
      <c r="K79" s="612"/>
      <c r="L79" s="612"/>
      <c r="M79" s="108"/>
      <c r="N79" s="631"/>
      <c r="Q79" s="67"/>
    </row>
    <row r="80" spans="1:17" ht="12.75" customHeight="1">
      <c r="A80" s="808" t="s">
        <v>5</v>
      </c>
      <c r="B80" s="809"/>
      <c r="C80" s="106">
        <f>SUM(D80:F80)</f>
        <v>0</v>
      </c>
      <c r="D80" s="106">
        <f>D89+D96+D103+D110+D117+D124+D131</f>
        <v>0</v>
      </c>
      <c r="E80" s="106"/>
      <c r="F80" s="106"/>
      <c r="G80" s="106"/>
      <c r="H80" s="106"/>
      <c r="I80" s="332"/>
      <c r="J80" s="328"/>
      <c r="K80" s="612"/>
      <c r="L80" s="612"/>
      <c r="M80" s="108"/>
      <c r="N80" s="631"/>
      <c r="Q80" s="67"/>
    </row>
    <row r="81" spans="1:17" ht="58.5" customHeight="1">
      <c r="A81" s="427"/>
      <c r="B81" s="142" t="s">
        <v>581</v>
      </c>
      <c r="C81" s="119" t="s">
        <v>560</v>
      </c>
      <c r="D81" s="120" t="s">
        <v>560</v>
      </c>
      <c r="E81" s="121"/>
      <c r="F81" s="121"/>
      <c r="G81" s="121"/>
      <c r="H81" s="121"/>
      <c r="I81" s="120" t="s">
        <v>560</v>
      </c>
      <c r="J81" s="124" t="s">
        <v>509</v>
      </c>
      <c r="K81" s="632"/>
      <c r="L81" s="633">
        <v>42004</v>
      </c>
      <c r="M81" s="143"/>
      <c r="N81" s="634"/>
      <c r="Q81" s="67"/>
    </row>
    <row r="82" spans="1:17" ht="54.75" customHeight="1">
      <c r="A82" s="428"/>
      <c r="B82" s="144" t="s">
        <v>582</v>
      </c>
      <c r="C82" s="145" t="s">
        <v>560</v>
      </c>
      <c r="D82" s="120" t="s">
        <v>560</v>
      </c>
      <c r="E82" s="146"/>
      <c r="F82" s="146"/>
      <c r="G82" s="146"/>
      <c r="H82" s="146"/>
      <c r="I82" s="120" t="s">
        <v>560</v>
      </c>
      <c r="J82" s="124" t="s">
        <v>562</v>
      </c>
      <c r="K82" s="632"/>
      <c r="L82" s="633">
        <v>42248</v>
      </c>
      <c r="M82" s="143"/>
      <c r="N82" s="634"/>
      <c r="Q82" s="67"/>
    </row>
    <row r="83" spans="1:17" ht="162" customHeight="1">
      <c r="A83" s="430" t="s">
        <v>12</v>
      </c>
      <c r="B83" s="322" t="s">
        <v>281</v>
      </c>
      <c r="C83" s="104"/>
      <c r="D83" s="104"/>
      <c r="E83" s="104"/>
      <c r="F83" s="104"/>
      <c r="G83" s="104"/>
      <c r="H83" s="104"/>
      <c r="I83" s="815" t="s">
        <v>583</v>
      </c>
      <c r="J83" s="816" t="s">
        <v>571</v>
      </c>
      <c r="K83" s="625">
        <v>41640</v>
      </c>
      <c r="L83" s="625">
        <v>42735</v>
      </c>
      <c r="M83" s="147"/>
      <c r="N83" s="817"/>
      <c r="Q83" s="67"/>
    </row>
    <row r="84" spans="1:17" ht="12.75" customHeight="1">
      <c r="A84" s="768" t="s">
        <v>47</v>
      </c>
      <c r="B84" s="769"/>
      <c r="C84" s="111">
        <f aca="true" t="shared" si="12" ref="C84:H84">SUM(C85:C89)</f>
        <v>4612581.96909</v>
      </c>
      <c r="D84" s="111">
        <f t="shared" si="12"/>
        <v>4612581.96909</v>
      </c>
      <c r="E84" s="111">
        <f t="shared" si="12"/>
        <v>0</v>
      </c>
      <c r="F84" s="111">
        <f t="shared" si="12"/>
        <v>0</v>
      </c>
      <c r="G84" s="111">
        <f t="shared" si="12"/>
        <v>4597129.22971</v>
      </c>
      <c r="H84" s="111">
        <f t="shared" si="12"/>
        <v>4597129.22971</v>
      </c>
      <c r="I84" s="786"/>
      <c r="J84" s="803"/>
      <c r="K84" s="617"/>
      <c r="L84" s="617"/>
      <c r="M84" s="129"/>
      <c r="N84" s="790"/>
      <c r="Q84" s="67"/>
    </row>
    <row r="85" spans="1:17" ht="12.75" customHeight="1" hidden="1">
      <c r="A85" s="768" t="s">
        <v>7</v>
      </c>
      <c r="B85" s="769"/>
      <c r="C85" s="111"/>
      <c r="D85" s="111"/>
      <c r="E85" s="111"/>
      <c r="F85" s="111"/>
      <c r="G85" s="111"/>
      <c r="H85" s="111"/>
      <c r="I85" s="786"/>
      <c r="J85" s="803"/>
      <c r="K85" s="617"/>
      <c r="L85" s="617"/>
      <c r="M85" s="129"/>
      <c r="N85" s="790"/>
      <c r="Q85" s="67"/>
    </row>
    <row r="86" spans="1:17" ht="12.75" customHeight="1">
      <c r="A86" s="768" t="s">
        <v>14</v>
      </c>
      <c r="B86" s="769"/>
      <c r="C86" s="111">
        <f>SUM(D86:F86)</f>
        <v>4612581.96909</v>
      </c>
      <c r="D86" s="111">
        <v>4612581.96909</v>
      </c>
      <c r="E86" s="111"/>
      <c r="F86" s="111"/>
      <c r="G86" s="111">
        <v>4597129.22971</v>
      </c>
      <c r="H86" s="111">
        <v>4597129.22971</v>
      </c>
      <c r="I86" s="786"/>
      <c r="J86" s="803"/>
      <c r="K86" s="617"/>
      <c r="L86" s="617"/>
      <c r="M86" s="129"/>
      <c r="N86" s="790"/>
      <c r="Q86" s="67"/>
    </row>
    <row r="87" spans="1:17" ht="12.75" customHeight="1">
      <c r="A87" s="768" t="s">
        <v>15</v>
      </c>
      <c r="B87" s="769"/>
      <c r="C87" s="111"/>
      <c r="D87" s="111"/>
      <c r="E87" s="111"/>
      <c r="F87" s="111"/>
      <c r="G87" s="111"/>
      <c r="H87" s="111"/>
      <c r="I87" s="786"/>
      <c r="J87" s="803"/>
      <c r="K87" s="617"/>
      <c r="L87" s="617"/>
      <c r="M87" s="129"/>
      <c r="N87" s="790"/>
      <c r="Q87" s="67"/>
    </row>
    <row r="88" spans="1:17" ht="12.75" customHeight="1">
      <c r="A88" s="806" t="s">
        <v>16</v>
      </c>
      <c r="B88" s="807"/>
      <c r="C88" s="115"/>
      <c r="D88" s="115"/>
      <c r="E88" s="115"/>
      <c r="F88" s="115"/>
      <c r="G88" s="115"/>
      <c r="H88" s="115"/>
      <c r="I88" s="333"/>
      <c r="J88" s="328"/>
      <c r="K88" s="612"/>
      <c r="L88" s="612"/>
      <c r="M88" s="108"/>
      <c r="N88" s="629"/>
      <c r="Q88" s="67"/>
    </row>
    <row r="89" spans="1:17" ht="12.75" customHeight="1">
      <c r="A89" s="783" t="s">
        <v>5</v>
      </c>
      <c r="B89" s="818"/>
      <c r="C89" s="115"/>
      <c r="D89" s="115"/>
      <c r="E89" s="115"/>
      <c r="F89" s="115"/>
      <c r="G89" s="115"/>
      <c r="H89" s="115"/>
      <c r="I89" s="333"/>
      <c r="J89" s="329"/>
      <c r="K89" s="613"/>
      <c r="L89" s="613"/>
      <c r="M89" s="117"/>
      <c r="N89" s="629"/>
      <c r="Q89" s="67"/>
    </row>
    <row r="90" spans="1:17" ht="51.75" customHeight="1">
      <c r="A90" s="380" t="s">
        <v>584</v>
      </c>
      <c r="B90" s="317" t="s">
        <v>283</v>
      </c>
      <c r="C90" s="105"/>
      <c r="D90" s="105"/>
      <c r="E90" s="105"/>
      <c r="F90" s="105"/>
      <c r="G90" s="105"/>
      <c r="H90" s="105"/>
      <c r="I90" s="785" t="s">
        <v>585</v>
      </c>
      <c r="J90" s="810" t="s">
        <v>571</v>
      </c>
      <c r="K90" s="616">
        <v>41640</v>
      </c>
      <c r="L90" s="616">
        <v>42735</v>
      </c>
      <c r="M90" s="127"/>
      <c r="N90" s="789"/>
      <c r="Q90" s="67"/>
    </row>
    <row r="91" spans="1:17" ht="12.75">
      <c r="A91" s="768" t="s">
        <v>47</v>
      </c>
      <c r="B91" s="769"/>
      <c r="C91" s="111">
        <f aca="true" t="shared" si="13" ref="C91:H91">SUM(C92:C96)</f>
        <v>858458.133</v>
      </c>
      <c r="D91" s="111">
        <f t="shared" si="13"/>
        <v>289692.515</v>
      </c>
      <c r="E91" s="111">
        <f t="shared" si="13"/>
        <v>284382.809</v>
      </c>
      <c r="F91" s="111">
        <f t="shared" si="13"/>
        <v>284382.809</v>
      </c>
      <c r="G91" s="111">
        <f t="shared" si="13"/>
        <v>280253.50019</v>
      </c>
      <c r="H91" s="111">
        <f t="shared" si="13"/>
        <v>280253.50019</v>
      </c>
      <c r="I91" s="786"/>
      <c r="J91" s="776"/>
      <c r="K91" s="617"/>
      <c r="L91" s="617"/>
      <c r="M91" s="129"/>
      <c r="N91" s="790"/>
      <c r="Q91" s="67"/>
    </row>
    <row r="92" spans="1:17" ht="12.75" customHeight="1" hidden="1">
      <c r="A92" s="768" t="s">
        <v>7</v>
      </c>
      <c r="B92" s="769"/>
      <c r="C92" s="111">
        <f>SUM(D92:F92)</f>
        <v>0</v>
      </c>
      <c r="D92" s="111"/>
      <c r="E92" s="111"/>
      <c r="F92" s="111"/>
      <c r="G92" s="111"/>
      <c r="H92" s="111"/>
      <c r="I92" s="786"/>
      <c r="J92" s="776"/>
      <c r="K92" s="617"/>
      <c r="L92" s="617"/>
      <c r="M92" s="129"/>
      <c r="N92" s="790"/>
      <c r="Q92" s="67"/>
    </row>
    <row r="93" spans="1:17" ht="12.75" customHeight="1">
      <c r="A93" s="768" t="s">
        <v>14</v>
      </c>
      <c r="B93" s="769"/>
      <c r="C93" s="111">
        <f>SUM(D93:F93)</f>
        <v>858458.133</v>
      </c>
      <c r="D93" s="111">
        <v>289692.515</v>
      </c>
      <c r="E93" s="111">
        <f>121377.691-7300+42115.424+3200+64672.694+60317</f>
        <v>284382.809</v>
      </c>
      <c r="F93" s="111">
        <f>121377.691-7300+42115.424+3200+64672.694+60317</f>
        <v>284382.809</v>
      </c>
      <c r="G93" s="111">
        <v>280253.50019</v>
      </c>
      <c r="H93" s="111">
        <v>280253.50019</v>
      </c>
      <c r="I93" s="786"/>
      <c r="J93" s="776"/>
      <c r="K93" s="617"/>
      <c r="L93" s="617"/>
      <c r="M93" s="129">
        <v>154433.3048</v>
      </c>
      <c r="N93" s="790"/>
      <c r="Q93" s="67"/>
    </row>
    <row r="94" spans="1:17" ht="12.75" customHeight="1">
      <c r="A94" s="795" t="s">
        <v>15</v>
      </c>
      <c r="B94" s="796"/>
      <c r="C94" s="111">
        <f>SUM(D94:F94)</f>
        <v>0</v>
      </c>
      <c r="D94" s="114"/>
      <c r="E94" s="111"/>
      <c r="F94" s="111"/>
      <c r="G94" s="114"/>
      <c r="H94" s="111"/>
      <c r="I94" s="786"/>
      <c r="J94" s="777"/>
      <c r="K94" s="617"/>
      <c r="L94" s="617"/>
      <c r="M94" s="129"/>
      <c r="N94" s="790"/>
      <c r="Q94" s="67"/>
    </row>
    <row r="95" spans="1:17" ht="12.75" customHeight="1">
      <c r="A95" s="793" t="s">
        <v>16</v>
      </c>
      <c r="B95" s="794"/>
      <c r="C95" s="111">
        <f>SUM(D95:F95)</f>
        <v>0</v>
      </c>
      <c r="D95" s="104"/>
      <c r="E95" s="111"/>
      <c r="F95" s="111"/>
      <c r="G95" s="104"/>
      <c r="H95" s="111"/>
      <c r="I95" s="315"/>
      <c r="J95" s="328"/>
      <c r="K95" s="617"/>
      <c r="L95" s="617"/>
      <c r="M95" s="129"/>
      <c r="N95" s="790"/>
      <c r="Q95" s="67"/>
    </row>
    <row r="96" spans="1:17" ht="12.75" customHeight="1">
      <c r="A96" s="795" t="s">
        <v>5</v>
      </c>
      <c r="B96" s="796"/>
      <c r="C96" s="114">
        <f>SUM(D96:F96)</f>
        <v>0</v>
      </c>
      <c r="D96" s="114"/>
      <c r="E96" s="114"/>
      <c r="F96" s="114"/>
      <c r="G96" s="114"/>
      <c r="H96" s="114"/>
      <c r="I96" s="316"/>
      <c r="J96" s="329"/>
      <c r="K96" s="617"/>
      <c r="L96" s="617"/>
      <c r="M96" s="129"/>
      <c r="N96" s="805"/>
      <c r="Q96" s="67"/>
    </row>
    <row r="97" spans="1:17" ht="42.75" customHeight="1">
      <c r="A97" s="430" t="s">
        <v>586</v>
      </c>
      <c r="B97" s="322" t="s">
        <v>285</v>
      </c>
      <c r="C97" s="104"/>
      <c r="D97" s="104"/>
      <c r="E97" s="104"/>
      <c r="F97" s="104"/>
      <c r="G97" s="104"/>
      <c r="H97" s="105"/>
      <c r="I97" s="815" t="s">
        <v>587</v>
      </c>
      <c r="J97" s="797" t="s">
        <v>484</v>
      </c>
      <c r="K97" s="625">
        <v>41671</v>
      </c>
      <c r="L97" s="625">
        <v>42735</v>
      </c>
      <c r="M97" s="147"/>
      <c r="N97" s="817"/>
      <c r="Q97" s="67"/>
    </row>
    <row r="98" spans="1:17" ht="12.75" customHeight="1">
      <c r="A98" s="768" t="s">
        <v>47</v>
      </c>
      <c r="B98" s="769"/>
      <c r="C98" s="111">
        <f aca="true" t="shared" si="14" ref="C98:H98">SUM(C99:C103)</f>
        <v>3117</v>
      </c>
      <c r="D98" s="111">
        <f t="shared" si="14"/>
        <v>3117</v>
      </c>
      <c r="E98" s="111">
        <f t="shared" si="14"/>
        <v>0</v>
      </c>
      <c r="F98" s="111">
        <f t="shared" si="14"/>
        <v>0</v>
      </c>
      <c r="G98" s="111">
        <f t="shared" si="14"/>
        <v>3081.882</v>
      </c>
      <c r="H98" s="111">
        <f t="shared" si="14"/>
        <v>3081.882</v>
      </c>
      <c r="I98" s="786"/>
      <c r="J98" s="798"/>
      <c r="K98" s="617"/>
      <c r="L98" s="617"/>
      <c r="M98" s="129"/>
      <c r="N98" s="790"/>
      <c r="Q98" s="67"/>
    </row>
    <row r="99" spans="1:17" ht="12.75" customHeight="1" hidden="1">
      <c r="A99" s="768" t="s">
        <v>7</v>
      </c>
      <c r="B99" s="769"/>
      <c r="C99" s="111">
        <f>SUM(D99:F99)</f>
        <v>0</v>
      </c>
      <c r="D99" s="111"/>
      <c r="E99" s="111"/>
      <c r="F99" s="111"/>
      <c r="G99" s="111"/>
      <c r="H99" s="111"/>
      <c r="I99" s="786"/>
      <c r="J99" s="798"/>
      <c r="K99" s="617"/>
      <c r="L99" s="617"/>
      <c r="M99" s="129"/>
      <c r="N99" s="790"/>
      <c r="Q99" s="67"/>
    </row>
    <row r="100" spans="1:17" ht="12.75" customHeight="1">
      <c r="A100" s="768" t="s">
        <v>14</v>
      </c>
      <c r="B100" s="769"/>
      <c r="C100" s="111">
        <f>SUM(D100:F100)</f>
        <v>3117</v>
      </c>
      <c r="D100" s="111">
        <v>3117</v>
      </c>
      <c r="E100" s="111"/>
      <c r="F100" s="111"/>
      <c r="G100" s="111">
        <v>3081.882</v>
      </c>
      <c r="H100" s="111">
        <v>3081.882</v>
      </c>
      <c r="I100" s="786"/>
      <c r="J100" s="798"/>
      <c r="K100" s="617"/>
      <c r="L100" s="617"/>
      <c r="M100" s="129">
        <v>3010.6</v>
      </c>
      <c r="N100" s="790"/>
      <c r="Q100" s="67"/>
    </row>
    <row r="101" spans="1:17" ht="12.75" customHeight="1">
      <c r="A101" s="768" t="s">
        <v>15</v>
      </c>
      <c r="B101" s="769"/>
      <c r="C101" s="111">
        <f>SUM(D101:F101)</f>
        <v>0</v>
      </c>
      <c r="D101" s="111"/>
      <c r="E101" s="111"/>
      <c r="F101" s="111"/>
      <c r="G101" s="111"/>
      <c r="H101" s="111"/>
      <c r="I101" s="786"/>
      <c r="J101" s="798"/>
      <c r="K101" s="617"/>
      <c r="L101" s="617"/>
      <c r="M101" s="129"/>
      <c r="N101" s="790"/>
      <c r="Q101" s="67"/>
    </row>
    <row r="102" spans="1:17" ht="12.75" customHeight="1">
      <c r="A102" s="768" t="s">
        <v>16</v>
      </c>
      <c r="B102" s="769"/>
      <c r="C102" s="111">
        <f>SUM(D102:F102)</f>
        <v>0</v>
      </c>
      <c r="D102" s="111"/>
      <c r="E102" s="111"/>
      <c r="F102" s="111"/>
      <c r="G102" s="111"/>
      <c r="H102" s="111"/>
      <c r="I102" s="315"/>
      <c r="J102" s="798"/>
      <c r="K102" s="617"/>
      <c r="L102" s="617"/>
      <c r="M102" s="129"/>
      <c r="N102" s="626"/>
      <c r="Q102" s="67"/>
    </row>
    <row r="103" spans="1:17" ht="12.75" customHeight="1">
      <c r="A103" s="772" t="s">
        <v>5</v>
      </c>
      <c r="B103" s="773"/>
      <c r="C103" s="148">
        <f>SUM(D103:F103)</f>
        <v>0</v>
      </c>
      <c r="D103" s="148"/>
      <c r="E103" s="148"/>
      <c r="F103" s="148"/>
      <c r="G103" s="148"/>
      <c r="H103" s="148"/>
      <c r="I103" s="334"/>
      <c r="J103" s="819"/>
      <c r="K103" s="618"/>
      <c r="L103" s="618"/>
      <c r="M103" s="149"/>
      <c r="N103" s="635"/>
      <c r="Q103" s="67"/>
    </row>
    <row r="104" spans="1:17" ht="39.75" customHeight="1">
      <c r="A104" s="380" t="s">
        <v>588</v>
      </c>
      <c r="B104" s="317" t="s">
        <v>287</v>
      </c>
      <c r="C104" s="105"/>
      <c r="D104" s="105"/>
      <c r="E104" s="105"/>
      <c r="F104" s="105"/>
      <c r="G104" s="105"/>
      <c r="H104" s="105"/>
      <c r="I104" s="785" t="s">
        <v>589</v>
      </c>
      <c r="J104" s="800" t="s">
        <v>484</v>
      </c>
      <c r="K104" s="628">
        <v>41671</v>
      </c>
      <c r="L104" s="628">
        <v>42735</v>
      </c>
      <c r="M104" s="128"/>
      <c r="N104" s="789"/>
      <c r="Q104" s="67"/>
    </row>
    <row r="105" spans="1:17" ht="12.75" customHeight="1">
      <c r="A105" s="768" t="s">
        <v>47</v>
      </c>
      <c r="B105" s="769"/>
      <c r="C105" s="111">
        <f aca="true" t="shared" si="15" ref="C105:H105">SUM(C106:C110)</f>
        <v>1024.8</v>
      </c>
      <c r="D105" s="111">
        <f t="shared" si="15"/>
        <v>1024.8</v>
      </c>
      <c r="E105" s="111">
        <f t="shared" si="15"/>
        <v>0</v>
      </c>
      <c r="F105" s="111">
        <f t="shared" si="15"/>
        <v>0</v>
      </c>
      <c r="G105" s="111">
        <f t="shared" si="15"/>
        <v>1024.8</v>
      </c>
      <c r="H105" s="111">
        <f t="shared" si="15"/>
        <v>1024.8</v>
      </c>
      <c r="I105" s="786"/>
      <c r="J105" s="798"/>
      <c r="K105" s="617"/>
      <c r="L105" s="617"/>
      <c r="M105" s="129"/>
      <c r="N105" s="790"/>
      <c r="Q105" s="67"/>
    </row>
    <row r="106" spans="1:17" ht="12.75" customHeight="1" hidden="1">
      <c r="A106" s="768" t="s">
        <v>7</v>
      </c>
      <c r="B106" s="769"/>
      <c r="C106" s="111">
        <f>SUM(D106:F106)</f>
        <v>0</v>
      </c>
      <c r="D106" s="111"/>
      <c r="E106" s="111"/>
      <c r="F106" s="111"/>
      <c r="G106" s="111"/>
      <c r="H106" s="111"/>
      <c r="I106" s="786"/>
      <c r="J106" s="798"/>
      <c r="K106" s="617"/>
      <c r="L106" s="617"/>
      <c r="M106" s="129"/>
      <c r="N106" s="790"/>
      <c r="Q106" s="67"/>
    </row>
    <row r="107" spans="1:17" ht="12.75" customHeight="1">
      <c r="A107" s="768" t="s">
        <v>14</v>
      </c>
      <c r="B107" s="769"/>
      <c r="C107" s="111">
        <f>SUM(D107:F107)</f>
        <v>1024.8</v>
      </c>
      <c r="D107" s="111">
        <v>1024.8</v>
      </c>
      <c r="E107" s="111"/>
      <c r="F107" s="111"/>
      <c r="G107" s="111">
        <v>1024.8</v>
      </c>
      <c r="H107" s="111">
        <v>1024.8</v>
      </c>
      <c r="I107" s="786"/>
      <c r="J107" s="798"/>
      <c r="K107" s="617"/>
      <c r="L107" s="617"/>
      <c r="M107" s="129">
        <v>48.19</v>
      </c>
      <c r="N107" s="790"/>
      <c r="Q107" s="67"/>
    </row>
    <row r="108" spans="1:17" ht="12.75" customHeight="1">
      <c r="A108" s="768" t="s">
        <v>15</v>
      </c>
      <c r="B108" s="769"/>
      <c r="C108" s="111">
        <f>SUM(D108:F108)</f>
        <v>0</v>
      </c>
      <c r="D108" s="111"/>
      <c r="E108" s="111"/>
      <c r="F108" s="111"/>
      <c r="G108" s="111"/>
      <c r="H108" s="111"/>
      <c r="I108" s="786"/>
      <c r="J108" s="798"/>
      <c r="K108" s="617"/>
      <c r="L108" s="617"/>
      <c r="M108" s="129"/>
      <c r="N108" s="790"/>
      <c r="Q108" s="67"/>
    </row>
    <row r="109" spans="1:17" ht="12.75" customHeight="1">
      <c r="A109" s="768" t="s">
        <v>16</v>
      </c>
      <c r="B109" s="769"/>
      <c r="C109" s="111">
        <f>SUM(D109:F109)</f>
        <v>0</v>
      </c>
      <c r="D109" s="111"/>
      <c r="E109" s="111"/>
      <c r="F109" s="111"/>
      <c r="G109" s="111"/>
      <c r="H109" s="111"/>
      <c r="I109" s="315"/>
      <c r="J109" s="798"/>
      <c r="K109" s="617"/>
      <c r="L109" s="617"/>
      <c r="M109" s="129"/>
      <c r="N109" s="626"/>
      <c r="Q109" s="67"/>
    </row>
    <row r="110" spans="1:17" ht="12.75" customHeight="1">
      <c r="A110" s="795" t="s">
        <v>5</v>
      </c>
      <c r="B110" s="796"/>
      <c r="C110" s="114">
        <f>SUM(D110:F110)</f>
        <v>0</v>
      </c>
      <c r="D110" s="114"/>
      <c r="E110" s="114"/>
      <c r="F110" s="114"/>
      <c r="G110" s="114"/>
      <c r="H110" s="114"/>
      <c r="I110" s="316"/>
      <c r="J110" s="799"/>
      <c r="K110" s="623"/>
      <c r="L110" s="623"/>
      <c r="M110" s="130"/>
      <c r="N110" s="627"/>
      <c r="Q110" s="67"/>
    </row>
    <row r="111" spans="1:17" ht="33" customHeight="1">
      <c r="A111" s="380" t="s">
        <v>590</v>
      </c>
      <c r="B111" s="317" t="s">
        <v>289</v>
      </c>
      <c r="C111" s="105"/>
      <c r="D111" s="105"/>
      <c r="E111" s="105"/>
      <c r="F111" s="105"/>
      <c r="G111" s="105"/>
      <c r="H111" s="105"/>
      <c r="I111" s="785" t="s">
        <v>591</v>
      </c>
      <c r="J111" s="810" t="s">
        <v>484</v>
      </c>
      <c r="K111" s="616">
        <v>41671</v>
      </c>
      <c r="L111" s="616">
        <v>42735</v>
      </c>
      <c r="M111" s="127"/>
      <c r="N111" s="789"/>
      <c r="Q111" s="67"/>
    </row>
    <row r="112" spans="1:17" ht="12" customHeight="1">
      <c r="A112" s="768" t="s">
        <v>47</v>
      </c>
      <c r="B112" s="769"/>
      <c r="C112" s="111">
        <f aca="true" t="shared" si="16" ref="C112:H112">SUM(C113:C117)</f>
        <v>15988.44404</v>
      </c>
      <c r="D112" s="111">
        <f t="shared" si="16"/>
        <v>15988.44404</v>
      </c>
      <c r="E112" s="111">
        <f t="shared" si="16"/>
        <v>0</v>
      </c>
      <c r="F112" s="111">
        <f t="shared" si="16"/>
        <v>0</v>
      </c>
      <c r="G112" s="111">
        <f t="shared" si="16"/>
        <v>15885.68155</v>
      </c>
      <c r="H112" s="111">
        <f t="shared" si="16"/>
        <v>15885.68155</v>
      </c>
      <c r="I112" s="786"/>
      <c r="J112" s="776"/>
      <c r="K112" s="617"/>
      <c r="L112" s="617"/>
      <c r="M112" s="129"/>
      <c r="N112" s="790"/>
      <c r="Q112" s="67"/>
    </row>
    <row r="113" spans="1:17" ht="12.75" customHeight="1" hidden="1">
      <c r="A113" s="768" t="s">
        <v>7</v>
      </c>
      <c r="B113" s="769"/>
      <c r="C113" s="111">
        <f>SUM(D113:F113)</f>
        <v>0</v>
      </c>
      <c r="D113" s="111"/>
      <c r="E113" s="111"/>
      <c r="F113" s="111"/>
      <c r="G113" s="111"/>
      <c r="H113" s="111"/>
      <c r="I113" s="786"/>
      <c r="J113" s="776"/>
      <c r="K113" s="617"/>
      <c r="L113" s="617"/>
      <c r="M113" s="129"/>
      <c r="N113" s="790"/>
      <c r="Q113" s="67"/>
    </row>
    <row r="114" spans="1:17" ht="12.75" customHeight="1">
      <c r="A114" s="768" t="s">
        <v>14</v>
      </c>
      <c r="B114" s="769"/>
      <c r="C114" s="111">
        <f>SUM(D114:F114)</f>
        <v>15988.44404</v>
      </c>
      <c r="D114" s="111">
        <v>15988.44404</v>
      </c>
      <c r="E114" s="111"/>
      <c r="F114" s="111"/>
      <c r="G114" s="111">
        <v>15885.68155</v>
      </c>
      <c r="H114" s="111">
        <v>15885.68155</v>
      </c>
      <c r="I114" s="786"/>
      <c r="J114" s="776"/>
      <c r="K114" s="617"/>
      <c r="L114" s="617"/>
      <c r="M114" s="129">
        <v>15895</v>
      </c>
      <c r="N114" s="790"/>
      <c r="Q114" s="67"/>
    </row>
    <row r="115" spans="1:17" ht="12.75" customHeight="1">
      <c r="A115" s="768" t="s">
        <v>15</v>
      </c>
      <c r="B115" s="769"/>
      <c r="C115" s="111">
        <f>SUM(D115:F115)</f>
        <v>0</v>
      </c>
      <c r="D115" s="111"/>
      <c r="E115" s="111"/>
      <c r="F115" s="111"/>
      <c r="G115" s="111"/>
      <c r="H115" s="111"/>
      <c r="I115" s="786"/>
      <c r="J115" s="776"/>
      <c r="K115" s="617"/>
      <c r="L115" s="617"/>
      <c r="M115" s="129"/>
      <c r="N115" s="790"/>
      <c r="Q115" s="67"/>
    </row>
    <row r="116" spans="1:17" ht="12.75" customHeight="1">
      <c r="A116" s="768" t="s">
        <v>16</v>
      </c>
      <c r="B116" s="769"/>
      <c r="C116" s="111">
        <f>SUM(D116:F116)</f>
        <v>0</v>
      </c>
      <c r="D116" s="111"/>
      <c r="E116" s="111"/>
      <c r="F116" s="111"/>
      <c r="G116" s="111"/>
      <c r="H116" s="111"/>
      <c r="I116" s="315"/>
      <c r="J116" s="776"/>
      <c r="K116" s="617"/>
      <c r="L116" s="617"/>
      <c r="M116" s="129"/>
      <c r="N116" s="626"/>
      <c r="Q116" s="67"/>
    </row>
    <row r="117" spans="1:17" ht="12.75" customHeight="1">
      <c r="A117" s="795" t="s">
        <v>5</v>
      </c>
      <c r="B117" s="796"/>
      <c r="C117" s="114">
        <f>SUM(D117:F117)</f>
        <v>0</v>
      </c>
      <c r="D117" s="114"/>
      <c r="E117" s="114"/>
      <c r="F117" s="114"/>
      <c r="G117" s="114"/>
      <c r="H117" s="114"/>
      <c r="I117" s="316"/>
      <c r="J117" s="777"/>
      <c r="K117" s="613"/>
      <c r="L117" s="613"/>
      <c r="M117" s="117"/>
      <c r="N117" s="627"/>
      <c r="Q117" s="67"/>
    </row>
    <row r="118" spans="1:17" ht="66" customHeight="1">
      <c r="A118" s="380" t="s">
        <v>592</v>
      </c>
      <c r="B118" s="317" t="s">
        <v>291</v>
      </c>
      <c r="C118" s="105"/>
      <c r="D118" s="105"/>
      <c r="E118" s="105"/>
      <c r="F118" s="105"/>
      <c r="G118" s="105"/>
      <c r="H118" s="105"/>
      <c r="I118" s="785" t="s">
        <v>593</v>
      </c>
      <c r="J118" s="810" t="s">
        <v>594</v>
      </c>
      <c r="K118" s="616">
        <v>41640</v>
      </c>
      <c r="L118" s="616">
        <v>42735</v>
      </c>
      <c r="M118" s="127"/>
      <c r="N118" s="789"/>
      <c r="Q118" s="67"/>
    </row>
    <row r="119" spans="1:17" ht="12.75" customHeight="1">
      <c r="A119" s="768" t="s">
        <v>47</v>
      </c>
      <c r="B119" s="769"/>
      <c r="C119" s="111">
        <f aca="true" t="shared" si="17" ref="C119:H119">SUM(C120:C124)</f>
        <v>7307.097</v>
      </c>
      <c r="D119" s="111">
        <f t="shared" si="17"/>
        <v>2435.699</v>
      </c>
      <c r="E119" s="111">
        <f t="shared" si="17"/>
        <v>2435.699</v>
      </c>
      <c r="F119" s="111">
        <f t="shared" si="17"/>
        <v>2435.699</v>
      </c>
      <c r="G119" s="111">
        <f t="shared" si="17"/>
        <v>2435.54269</v>
      </c>
      <c r="H119" s="111">
        <f t="shared" si="17"/>
        <v>2435.54269</v>
      </c>
      <c r="I119" s="786"/>
      <c r="J119" s="776"/>
      <c r="K119" s="617"/>
      <c r="L119" s="617"/>
      <c r="M119" s="129"/>
      <c r="N119" s="790"/>
      <c r="Q119" s="67"/>
    </row>
    <row r="120" spans="1:17" ht="12.75" customHeight="1" hidden="1">
      <c r="A120" s="768" t="s">
        <v>7</v>
      </c>
      <c r="B120" s="769"/>
      <c r="C120" s="111">
        <f>SUM(D120:F120)</f>
        <v>0</v>
      </c>
      <c r="D120" s="111"/>
      <c r="E120" s="111"/>
      <c r="F120" s="111"/>
      <c r="G120" s="111"/>
      <c r="H120" s="111"/>
      <c r="I120" s="786"/>
      <c r="J120" s="776"/>
      <c r="K120" s="617"/>
      <c r="L120" s="617"/>
      <c r="M120" s="129"/>
      <c r="N120" s="790"/>
      <c r="Q120" s="67"/>
    </row>
    <row r="121" spans="1:17" ht="12.75" customHeight="1">
      <c r="A121" s="768" t="s">
        <v>14</v>
      </c>
      <c r="B121" s="769"/>
      <c r="C121" s="111">
        <f>SUM(D121:F121)</f>
        <v>7307.097</v>
      </c>
      <c r="D121" s="111">
        <v>2435.699</v>
      </c>
      <c r="E121" s="111">
        <v>2435.699</v>
      </c>
      <c r="F121" s="111">
        <v>2435.699</v>
      </c>
      <c r="G121" s="111">
        <v>2435.54269</v>
      </c>
      <c r="H121" s="111">
        <v>2435.54269</v>
      </c>
      <c r="I121" s="786"/>
      <c r="J121" s="776"/>
      <c r="K121" s="617"/>
      <c r="L121" s="617"/>
      <c r="M121" s="129">
        <v>632</v>
      </c>
      <c r="N121" s="790"/>
      <c r="Q121" s="67"/>
    </row>
    <row r="122" spans="1:17" ht="18.75" customHeight="1">
      <c r="A122" s="795" t="s">
        <v>15</v>
      </c>
      <c r="B122" s="796"/>
      <c r="C122" s="114">
        <f>SUM(D122:F122)</f>
        <v>0</v>
      </c>
      <c r="D122" s="114"/>
      <c r="E122" s="114"/>
      <c r="F122" s="114"/>
      <c r="G122" s="114"/>
      <c r="H122" s="114"/>
      <c r="I122" s="801"/>
      <c r="J122" s="777"/>
      <c r="K122" s="617"/>
      <c r="L122" s="617"/>
      <c r="M122" s="129"/>
      <c r="N122" s="805"/>
      <c r="Q122" s="67"/>
    </row>
    <row r="123" spans="1:17" ht="12.75" customHeight="1">
      <c r="A123" s="793" t="s">
        <v>16</v>
      </c>
      <c r="B123" s="794"/>
      <c r="C123" s="104">
        <f>SUM(D123:F123)</f>
        <v>0</v>
      </c>
      <c r="D123" s="104"/>
      <c r="E123" s="104"/>
      <c r="F123" s="104"/>
      <c r="G123" s="104"/>
      <c r="H123" s="104"/>
      <c r="I123" s="321"/>
      <c r="J123" s="328"/>
      <c r="K123" s="612"/>
      <c r="L123" s="612"/>
      <c r="M123" s="108"/>
      <c r="N123" s="636"/>
      <c r="Q123" s="67"/>
    </row>
    <row r="124" spans="1:17" ht="12.75" customHeight="1">
      <c r="A124" s="795" t="s">
        <v>5</v>
      </c>
      <c r="B124" s="796"/>
      <c r="C124" s="114">
        <f>SUM(D124:F124)</f>
        <v>0</v>
      </c>
      <c r="D124" s="114"/>
      <c r="E124" s="114"/>
      <c r="F124" s="114"/>
      <c r="G124" s="114"/>
      <c r="H124" s="114"/>
      <c r="I124" s="316"/>
      <c r="J124" s="329"/>
      <c r="K124" s="613"/>
      <c r="L124" s="613"/>
      <c r="M124" s="117"/>
      <c r="N124" s="627"/>
      <c r="Q124" s="67"/>
    </row>
    <row r="125" spans="1:17" ht="107.25" customHeight="1">
      <c r="A125" s="380" t="s">
        <v>595</v>
      </c>
      <c r="B125" s="317" t="s">
        <v>596</v>
      </c>
      <c r="C125" s="105"/>
      <c r="D125" s="105"/>
      <c r="E125" s="105"/>
      <c r="F125" s="105"/>
      <c r="G125" s="105"/>
      <c r="H125" s="105"/>
      <c r="I125" s="785" t="s">
        <v>597</v>
      </c>
      <c r="J125" s="810" t="s">
        <v>598</v>
      </c>
      <c r="K125" s="616">
        <v>41671</v>
      </c>
      <c r="L125" s="616">
        <v>42735</v>
      </c>
      <c r="M125" s="127"/>
      <c r="N125" s="789"/>
      <c r="Q125" s="67"/>
    </row>
    <row r="126" spans="1:17" ht="12.75" customHeight="1">
      <c r="A126" s="768" t="s">
        <v>47</v>
      </c>
      <c r="B126" s="769"/>
      <c r="C126" s="111">
        <f aca="true" t="shared" si="18" ref="C126:H126">SUM(C127:C131)</f>
        <v>78203.05411</v>
      </c>
      <c r="D126" s="111">
        <f t="shared" si="18"/>
        <v>78203.05411</v>
      </c>
      <c r="E126" s="111">
        <f t="shared" si="18"/>
        <v>0</v>
      </c>
      <c r="F126" s="111">
        <f t="shared" si="18"/>
        <v>0</v>
      </c>
      <c r="G126" s="111">
        <f t="shared" si="18"/>
        <v>76871.00378</v>
      </c>
      <c r="H126" s="111">
        <f t="shared" si="18"/>
        <v>76871.00378</v>
      </c>
      <c r="I126" s="786"/>
      <c r="J126" s="776"/>
      <c r="K126" s="617"/>
      <c r="L126" s="617"/>
      <c r="M126" s="129"/>
      <c r="N126" s="790"/>
      <c r="Q126" s="67"/>
    </row>
    <row r="127" spans="1:17" ht="12.75" customHeight="1" hidden="1">
      <c r="A127" s="768" t="s">
        <v>7</v>
      </c>
      <c r="B127" s="769"/>
      <c r="C127" s="111">
        <f>SUM(D127:F127)</f>
        <v>0</v>
      </c>
      <c r="D127" s="111"/>
      <c r="E127" s="111"/>
      <c r="F127" s="111"/>
      <c r="G127" s="111"/>
      <c r="H127" s="111"/>
      <c r="I127" s="786"/>
      <c r="J127" s="776"/>
      <c r="K127" s="617"/>
      <c r="L127" s="617"/>
      <c r="M127" s="129"/>
      <c r="N127" s="790"/>
      <c r="Q127" s="67"/>
    </row>
    <row r="128" spans="1:17" ht="12.75" customHeight="1">
      <c r="A128" s="768" t="s">
        <v>14</v>
      </c>
      <c r="B128" s="769"/>
      <c r="C128" s="111">
        <f>SUM(D128:F128)</f>
        <v>74254.5</v>
      </c>
      <c r="D128" s="111">
        <v>74254.5</v>
      </c>
      <c r="E128" s="111"/>
      <c r="F128" s="111"/>
      <c r="G128" s="111">
        <v>72922.44967</v>
      </c>
      <c r="H128" s="111">
        <v>72922.44967</v>
      </c>
      <c r="I128" s="786"/>
      <c r="J128" s="776"/>
      <c r="K128" s="617"/>
      <c r="L128" s="617"/>
      <c r="M128" s="129"/>
      <c r="N128" s="790"/>
      <c r="Q128" s="67"/>
    </row>
    <row r="129" spans="1:17" ht="12.75" customHeight="1">
      <c r="A129" s="768" t="s">
        <v>15</v>
      </c>
      <c r="B129" s="769"/>
      <c r="C129" s="111">
        <f>SUM(D129:F129)</f>
        <v>3948.55411</v>
      </c>
      <c r="D129" s="111">
        <f>3480.48411+20+448.07</f>
        <v>3948.55411</v>
      </c>
      <c r="E129" s="111"/>
      <c r="F129" s="111"/>
      <c r="G129" s="111">
        <v>3948.55411</v>
      </c>
      <c r="H129" s="111">
        <v>3948.55411</v>
      </c>
      <c r="I129" s="786"/>
      <c r="J129" s="776"/>
      <c r="K129" s="617"/>
      <c r="L129" s="617"/>
      <c r="M129" s="129"/>
      <c r="N129" s="790"/>
      <c r="Q129" s="67"/>
    </row>
    <row r="130" spans="1:17" ht="12.75" customHeight="1" hidden="1">
      <c r="A130" s="768" t="s">
        <v>16</v>
      </c>
      <c r="B130" s="769"/>
      <c r="C130" s="111">
        <f>SUM(D130:F130)</f>
        <v>0</v>
      </c>
      <c r="D130" s="111"/>
      <c r="E130" s="111"/>
      <c r="F130" s="111"/>
      <c r="G130" s="111"/>
      <c r="H130" s="111"/>
      <c r="I130" s="786"/>
      <c r="J130" s="776"/>
      <c r="K130" s="612"/>
      <c r="L130" s="612"/>
      <c r="M130" s="108"/>
      <c r="N130" s="790"/>
      <c r="Q130" s="67"/>
    </row>
    <row r="131" spans="1:17" ht="12.75" customHeight="1" hidden="1">
      <c r="A131" s="795" t="s">
        <v>5</v>
      </c>
      <c r="B131" s="796"/>
      <c r="C131" s="114">
        <f>SUM(D131:F131)</f>
        <v>0</v>
      </c>
      <c r="D131" s="114"/>
      <c r="E131" s="114"/>
      <c r="F131" s="114"/>
      <c r="G131" s="114"/>
      <c r="H131" s="114"/>
      <c r="I131" s="801"/>
      <c r="J131" s="777"/>
      <c r="K131" s="613"/>
      <c r="L131" s="613"/>
      <c r="M131" s="117"/>
      <c r="N131" s="805"/>
      <c r="Q131" s="67"/>
    </row>
    <row r="132" spans="1:17" ht="44.25" customHeight="1">
      <c r="A132" s="380" t="s">
        <v>599</v>
      </c>
      <c r="B132" s="317" t="s">
        <v>295</v>
      </c>
      <c r="C132" s="105"/>
      <c r="D132" s="105"/>
      <c r="E132" s="105"/>
      <c r="F132" s="105"/>
      <c r="G132" s="105"/>
      <c r="H132" s="105"/>
      <c r="I132" s="785" t="s">
        <v>600</v>
      </c>
      <c r="J132" s="800" t="s">
        <v>566</v>
      </c>
      <c r="K132" s="616">
        <v>41640</v>
      </c>
      <c r="L132" s="616">
        <v>42735</v>
      </c>
      <c r="M132" s="127"/>
      <c r="N132" s="820"/>
      <c r="Q132" s="67"/>
    </row>
    <row r="133" spans="1:17" ht="12.75" customHeight="1">
      <c r="A133" s="768" t="s">
        <v>47</v>
      </c>
      <c r="B133" s="769"/>
      <c r="C133" s="111">
        <f aca="true" t="shared" si="19" ref="C133:H133">SUM(C134:C138)</f>
        <v>179208.6</v>
      </c>
      <c r="D133" s="111">
        <f t="shared" si="19"/>
        <v>179208.6</v>
      </c>
      <c r="E133" s="111">
        <f t="shared" si="19"/>
        <v>0</v>
      </c>
      <c r="F133" s="111">
        <f t="shared" si="19"/>
        <v>0</v>
      </c>
      <c r="G133" s="111">
        <f t="shared" si="19"/>
        <v>179208.6</v>
      </c>
      <c r="H133" s="111">
        <f t="shared" si="19"/>
        <v>179208.6</v>
      </c>
      <c r="I133" s="786"/>
      <c r="J133" s="798"/>
      <c r="K133" s="617"/>
      <c r="L133" s="617"/>
      <c r="M133" s="129"/>
      <c r="N133" s="778"/>
      <c r="Q133" s="67"/>
    </row>
    <row r="134" spans="1:17" ht="12.75" customHeight="1" hidden="1">
      <c r="A134" s="768" t="s">
        <v>7</v>
      </c>
      <c r="B134" s="769"/>
      <c r="C134" s="111">
        <f>SUM(D134:F134)</f>
        <v>0</v>
      </c>
      <c r="D134" s="111"/>
      <c r="E134" s="111"/>
      <c r="F134" s="111"/>
      <c r="G134" s="111"/>
      <c r="H134" s="111"/>
      <c r="I134" s="786"/>
      <c r="J134" s="798"/>
      <c r="K134" s="617"/>
      <c r="L134" s="617"/>
      <c r="M134" s="129"/>
      <c r="N134" s="778"/>
      <c r="Q134" s="67"/>
    </row>
    <row r="135" spans="1:17" ht="12.75" customHeight="1">
      <c r="A135" s="768" t="s">
        <v>14</v>
      </c>
      <c r="B135" s="769"/>
      <c r="C135" s="111">
        <f>SUM(D135:F135)</f>
        <v>179208.6</v>
      </c>
      <c r="D135" s="111">
        <v>179208.6</v>
      </c>
      <c r="E135" s="111"/>
      <c r="F135" s="111"/>
      <c r="G135" s="111">
        <v>179208.6</v>
      </c>
      <c r="H135" s="111">
        <v>179208.6</v>
      </c>
      <c r="I135" s="786"/>
      <c r="J135" s="798"/>
      <c r="K135" s="617"/>
      <c r="L135" s="617"/>
      <c r="M135" s="129"/>
      <c r="N135" s="778"/>
      <c r="Q135" s="67"/>
    </row>
    <row r="136" spans="1:17" ht="12.75" customHeight="1" hidden="1">
      <c r="A136" s="795" t="s">
        <v>15</v>
      </c>
      <c r="B136" s="796"/>
      <c r="C136" s="111">
        <f>SUM(D136:F136)</f>
        <v>0</v>
      </c>
      <c r="D136" s="111"/>
      <c r="E136" s="111"/>
      <c r="F136" s="111"/>
      <c r="G136" s="111"/>
      <c r="H136" s="111"/>
      <c r="I136" s="786"/>
      <c r="J136" s="798"/>
      <c r="K136" s="637"/>
      <c r="L136" s="637"/>
      <c r="M136" s="147"/>
      <c r="N136" s="817"/>
      <c r="Q136" s="67"/>
    </row>
    <row r="137" spans="1:17" ht="12.75" customHeight="1" hidden="1">
      <c r="A137" s="793" t="s">
        <v>16</v>
      </c>
      <c r="B137" s="794"/>
      <c r="C137" s="111">
        <f>SUM(D137:F137)</f>
        <v>0</v>
      </c>
      <c r="D137" s="111"/>
      <c r="E137" s="111"/>
      <c r="F137" s="111"/>
      <c r="G137" s="111"/>
      <c r="H137" s="111"/>
      <c r="I137" s="315"/>
      <c r="J137" s="798"/>
      <c r="K137" s="617"/>
      <c r="L137" s="617"/>
      <c r="M137" s="129"/>
      <c r="N137" s="626"/>
      <c r="Q137" s="67"/>
    </row>
    <row r="138" spans="1:17" ht="12.75" customHeight="1" hidden="1">
      <c r="A138" s="795" t="s">
        <v>5</v>
      </c>
      <c r="B138" s="796"/>
      <c r="C138" s="114">
        <f>SUM(D138:F138)</f>
        <v>0</v>
      </c>
      <c r="D138" s="114"/>
      <c r="E138" s="114"/>
      <c r="F138" s="114"/>
      <c r="G138" s="114"/>
      <c r="H138" s="114"/>
      <c r="I138" s="316"/>
      <c r="J138" s="799"/>
      <c r="K138" s="623"/>
      <c r="L138" s="623"/>
      <c r="M138" s="130"/>
      <c r="N138" s="627"/>
      <c r="Q138" s="67"/>
    </row>
    <row r="139" spans="1:17" ht="33" customHeight="1">
      <c r="A139" s="430" t="s">
        <v>228</v>
      </c>
      <c r="B139" s="322" t="s">
        <v>601</v>
      </c>
      <c r="C139" s="111"/>
      <c r="D139" s="105"/>
      <c r="E139" s="111"/>
      <c r="F139" s="111"/>
      <c r="G139" s="105"/>
      <c r="H139" s="105"/>
      <c r="I139" s="315"/>
      <c r="J139" s="802" t="s">
        <v>602</v>
      </c>
      <c r="K139" s="637"/>
      <c r="L139" s="637"/>
      <c r="M139" s="147"/>
      <c r="N139" s="790"/>
      <c r="Q139" s="67"/>
    </row>
    <row r="140" spans="1:17" ht="12.75" customHeight="1">
      <c r="A140" s="768" t="s">
        <v>47</v>
      </c>
      <c r="B140" s="769"/>
      <c r="C140" s="111">
        <f aca="true" t="shared" si="20" ref="C140:H140">SUM(C141:C145)</f>
        <v>849095.6171700001</v>
      </c>
      <c r="D140" s="111">
        <f t="shared" si="20"/>
        <v>849095.6171700001</v>
      </c>
      <c r="E140" s="111">
        <f t="shared" si="20"/>
        <v>0</v>
      </c>
      <c r="F140" s="111">
        <f t="shared" si="20"/>
        <v>0</v>
      </c>
      <c r="G140" s="111">
        <f t="shared" si="20"/>
        <v>828945.3611699999</v>
      </c>
      <c r="H140" s="111">
        <f t="shared" si="20"/>
        <v>828903.42207</v>
      </c>
      <c r="I140" s="315"/>
      <c r="J140" s="803"/>
      <c r="K140" s="617"/>
      <c r="L140" s="617"/>
      <c r="M140" s="129"/>
      <c r="N140" s="790"/>
      <c r="Q140" s="67"/>
    </row>
    <row r="141" spans="1:17" ht="12.75" customHeight="1">
      <c r="A141" s="768" t="s">
        <v>7</v>
      </c>
      <c r="B141" s="769"/>
      <c r="C141" s="111">
        <f>SUM(D141:F141)</f>
        <v>7626.4</v>
      </c>
      <c r="D141" s="111">
        <f>D149+D156+D163+D170+D177+D184+D191+D198+D205+D212</f>
        <v>7626.4</v>
      </c>
      <c r="E141" s="111">
        <f>E149+E156+E163+E170+E177+E184+E191+E198+E205+E212</f>
        <v>0</v>
      </c>
      <c r="F141" s="111">
        <f>F149+F156+F163+F170+F177+F184+F191+F198+F205+F212</f>
        <v>0</v>
      </c>
      <c r="G141" s="111">
        <f>G149+G156+G163+G170+G177+G184+G191+G212+G205+G219+G226</f>
        <v>4111.44386</v>
      </c>
      <c r="H141" s="111">
        <f>H149+H156+H163+H170+H177+H184+H191+H212+H205+H219+H226</f>
        <v>4069.5047600000003</v>
      </c>
      <c r="I141" s="315"/>
      <c r="J141" s="803"/>
      <c r="K141" s="617"/>
      <c r="L141" s="617"/>
      <c r="M141" s="129"/>
      <c r="N141" s="790"/>
      <c r="Q141" s="67"/>
    </row>
    <row r="142" spans="1:17" ht="12.75" customHeight="1">
      <c r="A142" s="768" t="s">
        <v>14</v>
      </c>
      <c r="B142" s="769"/>
      <c r="C142" s="111">
        <f>SUM(D142:F142)</f>
        <v>841369.2171700001</v>
      </c>
      <c r="D142" s="111">
        <f>D150+D157+D164+D171+D178+D185+D192+D206+D213+D227+D220+D234</f>
        <v>841369.2171700001</v>
      </c>
      <c r="E142" s="111">
        <f>E150+E157+E164+E171+E178+E185+E192+E206+E213+E227+E220+E234</f>
        <v>0</v>
      </c>
      <c r="F142" s="111">
        <f>F150+F157+F164+F171+F178+F185+F192+F206+F213+F227+F220+F234</f>
        <v>0</v>
      </c>
      <c r="G142" s="111">
        <f>G150+G157+G164+G171+G178+G185+G192+G206+G213+G227+G220+G234</f>
        <v>824733.9173099999</v>
      </c>
      <c r="H142" s="111">
        <f>H150+H157+H164+H171+H178+H185+H192+H206+H213+H227+H220+H234</f>
        <v>824733.9173099999</v>
      </c>
      <c r="I142" s="315"/>
      <c r="J142" s="803"/>
      <c r="K142" s="617"/>
      <c r="L142" s="617"/>
      <c r="M142" s="129"/>
      <c r="N142" s="790"/>
      <c r="Q142" s="67"/>
    </row>
    <row r="143" spans="1:17" ht="12.75" customHeight="1">
      <c r="A143" s="768" t="s">
        <v>15</v>
      </c>
      <c r="B143" s="769"/>
      <c r="C143" s="111">
        <f>SUM(D143:F143)</f>
        <v>100</v>
      </c>
      <c r="D143" s="111">
        <f>D151+D158+D165+D172+D179+D186+D193+D200+D207+D214</f>
        <v>100</v>
      </c>
      <c r="E143" s="111">
        <f>E151+E158+E165+E172+E179+E186+E193+E200+E207+E214</f>
        <v>0</v>
      </c>
      <c r="F143" s="111">
        <f>F151+F158+F165+F172+F179+F186+F193+F200+F207+F214</f>
        <v>0</v>
      </c>
      <c r="G143" s="111">
        <f>G151+G158+G165+G172+G179+G186+G193+G214+G207+G221+G228</f>
        <v>100</v>
      </c>
      <c r="H143" s="111">
        <f>H151+H158+H165+H172+H179+H186+H193+H200+H207+H214</f>
        <v>100</v>
      </c>
      <c r="I143" s="315"/>
      <c r="J143" s="803"/>
      <c r="K143" s="617"/>
      <c r="L143" s="617"/>
      <c r="M143" s="129"/>
      <c r="N143" s="790"/>
      <c r="Q143" s="67"/>
    </row>
    <row r="144" spans="1:17" ht="12.75" customHeight="1">
      <c r="A144" s="793" t="s">
        <v>16</v>
      </c>
      <c r="B144" s="794"/>
      <c r="C144" s="104">
        <f>SUM(D144:F144)</f>
        <v>0</v>
      </c>
      <c r="D144" s="104">
        <f>D152+D159+D166+D173+D180+D187+D194+D201+D208+D215</f>
        <v>0</v>
      </c>
      <c r="E144" s="104"/>
      <c r="F144" s="104"/>
      <c r="G144" s="104"/>
      <c r="H144" s="104"/>
      <c r="I144" s="321"/>
      <c r="J144" s="323"/>
      <c r="K144" s="637"/>
      <c r="L144" s="637"/>
      <c r="M144" s="147"/>
      <c r="N144" s="638"/>
      <c r="Q144" s="67"/>
    </row>
    <row r="145" spans="1:17" ht="12.75" customHeight="1">
      <c r="A145" s="772" t="s">
        <v>5</v>
      </c>
      <c r="B145" s="773"/>
      <c r="C145" s="148">
        <f>SUM(D145:F145)</f>
        <v>0</v>
      </c>
      <c r="D145" s="148">
        <f>D153+D160+D167+D174+D181+D188+D195+D202+D209+D216</f>
        <v>0</v>
      </c>
      <c r="E145" s="148"/>
      <c r="F145" s="148"/>
      <c r="G145" s="148"/>
      <c r="H145" s="148"/>
      <c r="I145" s="334"/>
      <c r="J145" s="324"/>
      <c r="K145" s="618"/>
      <c r="L145" s="618"/>
      <c r="M145" s="149"/>
      <c r="N145" s="639"/>
      <c r="Q145" s="67"/>
    </row>
    <row r="146" spans="1:17" ht="61.5" customHeight="1">
      <c r="A146" s="427"/>
      <c r="B146" s="150" t="s">
        <v>603</v>
      </c>
      <c r="C146" s="119"/>
      <c r="D146" s="120" t="s">
        <v>560</v>
      </c>
      <c r="E146" s="121"/>
      <c r="F146" s="121"/>
      <c r="G146" s="121"/>
      <c r="H146" s="121"/>
      <c r="I146" s="120" t="s">
        <v>560</v>
      </c>
      <c r="J146" s="124" t="s">
        <v>562</v>
      </c>
      <c r="K146" s="612"/>
      <c r="L146" s="640">
        <v>42369</v>
      </c>
      <c r="M146" s="108"/>
      <c r="N146" s="641"/>
      <c r="Q146" s="67"/>
    </row>
    <row r="147" spans="1:17" ht="61.5" customHeight="1">
      <c r="A147" s="380" t="s">
        <v>604</v>
      </c>
      <c r="B147" s="317" t="s">
        <v>299</v>
      </c>
      <c r="C147" s="105"/>
      <c r="D147" s="105"/>
      <c r="E147" s="105"/>
      <c r="F147" s="105"/>
      <c r="G147" s="105"/>
      <c r="H147" s="105"/>
      <c r="I147" s="785" t="s">
        <v>605</v>
      </c>
      <c r="J147" s="810" t="s">
        <v>566</v>
      </c>
      <c r="K147" s="616">
        <v>41640</v>
      </c>
      <c r="L147" s="616">
        <v>42735</v>
      </c>
      <c r="M147" s="127"/>
      <c r="N147" s="789"/>
      <c r="Q147" s="67"/>
    </row>
    <row r="148" spans="1:17" ht="12.75" customHeight="1">
      <c r="A148" s="768" t="s">
        <v>47</v>
      </c>
      <c r="B148" s="769"/>
      <c r="C148" s="111">
        <f aca="true" t="shared" si="21" ref="C148:H148">SUM(C149:C153)</f>
        <v>186976.88662</v>
      </c>
      <c r="D148" s="111">
        <f t="shared" si="21"/>
        <v>186976.88662</v>
      </c>
      <c r="E148" s="111">
        <f t="shared" si="21"/>
        <v>0</v>
      </c>
      <c r="F148" s="111">
        <f t="shared" si="21"/>
        <v>0</v>
      </c>
      <c r="G148" s="111">
        <f t="shared" si="21"/>
        <v>185151.98056</v>
      </c>
      <c r="H148" s="111">
        <f t="shared" si="21"/>
        <v>185151.98056</v>
      </c>
      <c r="I148" s="786"/>
      <c r="J148" s="776"/>
      <c r="K148" s="617"/>
      <c r="L148" s="617"/>
      <c r="M148" s="129"/>
      <c r="N148" s="790"/>
      <c r="Q148" s="67"/>
    </row>
    <row r="149" spans="1:17" ht="12.75" customHeight="1" hidden="1">
      <c r="A149" s="768" t="s">
        <v>7</v>
      </c>
      <c r="B149" s="769"/>
      <c r="C149" s="111">
        <f>SUM(D149:F149)</f>
        <v>0</v>
      </c>
      <c r="D149" s="111"/>
      <c r="E149" s="111"/>
      <c r="F149" s="111"/>
      <c r="G149" s="111"/>
      <c r="H149" s="111"/>
      <c r="I149" s="786"/>
      <c r="J149" s="776"/>
      <c r="K149" s="617"/>
      <c r="L149" s="617"/>
      <c r="M149" s="129"/>
      <c r="N149" s="790"/>
      <c r="Q149" s="67"/>
    </row>
    <row r="150" spans="1:17" ht="12.75" customHeight="1">
      <c r="A150" s="768" t="s">
        <v>14</v>
      </c>
      <c r="B150" s="769"/>
      <c r="C150" s="111">
        <f>SUM(D150:F150)</f>
        <v>186976.88662</v>
      </c>
      <c r="D150" s="111">
        <v>186976.88662</v>
      </c>
      <c r="E150" s="111"/>
      <c r="F150" s="111"/>
      <c r="G150" s="111">
        <v>185151.98056</v>
      </c>
      <c r="H150" s="111">
        <v>185151.98056</v>
      </c>
      <c r="I150" s="786"/>
      <c r="J150" s="776"/>
      <c r="K150" s="617"/>
      <c r="L150" s="617"/>
      <c r="M150" s="129">
        <v>30244.338</v>
      </c>
      <c r="N150" s="790"/>
      <c r="Q150" s="67"/>
    </row>
    <row r="151" spans="1:17" ht="12.75" customHeight="1" hidden="1">
      <c r="A151" s="795" t="s">
        <v>15</v>
      </c>
      <c r="B151" s="796"/>
      <c r="C151" s="114">
        <f>SUM(D151:F151)</f>
        <v>0</v>
      </c>
      <c r="D151" s="114"/>
      <c r="E151" s="114"/>
      <c r="F151" s="114"/>
      <c r="G151" s="114"/>
      <c r="H151" s="114"/>
      <c r="I151" s="801"/>
      <c r="J151" s="777"/>
      <c r="K151" s="613"/>
      <c r="L151" s="613"/>
      <c r="M151" s="117"/>
      <c r="N151" s="805"/>
      <c r="Q151" s="67"/>
    </row>
    <row r="152" spans="1:17" ht="12.75" customHeight="1" hidden="1">
      <c r="A152" s="793" t="s">
        <v>16</v>
      </c>
      <c r="B152" s="794"/>
      <c r="C152" s="104">
        <f>SUM(D152:F152)</f>
        <v>0</v>
      </c>
      <c r="D152" s="104"/>
      <c r="E152" s="104"/>
      <c r="F152" s="104"/>
      <c r="G152" s="104"/>
      <c r="H152" s="104"/>
      <c r="I152" s="321"/>
      <c r="J152" s="328"/>
      <c r="K152" s="612"/>
      <c r="L152" s="612"/>
      <c r="M152" s="108"/>
      <c r="N152" s="636"/>
      <c r="Q152" s="67"/>
    </row>
    <row r="153" spans="1:17" ht="12.75" customHeight="1" hidden="1">
      <c r="A153" s="795" t="s">
        <v>5</v>
      </c>
      <c r="B153" s="796"/>
      <c r="C153" s="114">
        <f>SUM(D153:F153)</f>
        <v>0</v>
      </c>
      <c r="D153" s="114"/>
      <c r="E153" s="114"/>
      <c r="F153" s="114"/>
      <c r="G153" s="114"/>
      <c r="H153" s="114"/>
      <c r="I153" s="316"/>
      <c r="J153" s="329"/>
      <c r="K153" s="613"/>
      <c r="L153" s="613"/>
      <c r="M153" s="117"/>
      <c r="N153" s="627"/>
      <c r="Q153" s="67"/>
    </row>
    <row r="154" spans="1:17" ht="61.5" customHeight="1">
      <c r="A154" s="380" t="s">
        <v>606</v>
      </c>
      <c r="B154" s="317" t="s">
        <v>301</v>
      </c>
      <c r="C154" s="105"/>
      <c r="D154" s="105"/>
      <c r="E154" s="105"/>
      <c r="F154" s="105"/>
      <c r="G154" s="105"/>
      <c r="H154" s="105"/>
      <c r="I154" s="785" t="s">
        <v>597</v>
      </c>
      <c r="J154" s="800" t="s">
        <v>607</v>
      </c>
      <c r="K154" s="628">
        <v>41883</v>
      </c>
      <c r="L154" s="628">
        <v>42735</v>
      </c>
      <c r="M154" s="128"/>
      <c r="N154" s="789"/>
      <c r="Q154" s="67"/>
    </row>
    <row r="155" spans="1:17" ht="12.75" customHeight="1">
      <c r="A155" s="768" t="s">
        <v>47</v>
      </c>
      <c r="B155" s="769"/>
      <c r="C155" s="111">
        <f aca="true" t="shared" si="22" ref="C155:H155">SUM(C156:C160)</f>
        <v>1100</v>
      </c>
      <c r="D155" s="111">
        <f t="shared" si="22"/>
        <v>1100</v>
      </c>
      <c r="E155" s="111">
        <f t="shared" si="22"/>
        <v>0</v>
      </c>
      <c r="F155" s="111">
        <f t="shared" si="22"/>
        <v>0</v>
      </c>
      <c r="G155" s="111">
        <f t="shared" si="22"/>
        <v>1100</v>
      </c>
      <c r="H155" s="111">
        <f t="shared" si="22"/>
        <v>1100</v>
      </c>
      <c r="I155" s="786"/>
      <c r="J155" s="798"/>
      <c r="K155" s="617"/>
      <c r="L155" s="617"/>
      <c r="M155" s="129"/>
      <c r="N155" s="790"/>
      <c r="Q155" s="67"/>
    </row>
    <row r="156" spans="1:17" ht="12.75" customHeight="1" hidden="1">
      <c r="A156" s="768" t="s">
        <v>7</v>
      </c>
      <c r="B156" s="769"/>
      <c r="C156" s="111">
        <f>SUM(D156:F156)</f>
        <v>0</v>
      </c>
      <c r="D156" s="111"/>
      <c r="E156" s="111"/>
      <c r="F156" s="111"/>
      <c r="G156" s="111"/>
      <c r="H156" s="111"/>
      <c r="I156" s="786"/>
      <c r="J156" s="798"/>
      <c r="K156" s="617"/>
      <c r="L156" s="617"/>
      <c r="M156" s="129"/>
      <c r="N156" s="790"/>
      <c r="Q156" s="67"/>
    </row>
    <row r="157" spans="1:17" ht="12.75" customHeight="1">
      <c r="A157" s="768" t="s">
        <v>14</v>
      </c>
      <c r="B157" s="769"/>
      <c r="C157" s="111">
        <f>SUM(D157:F157)</f>
        <v>1000</v>
      </c>
      <c r="D157" s="111">
        <v>1000</v>
      </c>
      <c r="E157" s="111"/>
      <c r="F157" s="111"/>
      <c r="G157" s="111">
        <v>1000</v>
      </c>
      <c r="H157" s="111">
        <v>1000</v>
      </c>
      <c r="I157" s="786"/>
      <c r="J157" s="798"/>
      <c r="K157" s="617"/>
      <c r="L157" s="617"/>
      <c r="M157" s="129"/>
      <c r="N157" s="790"/>
      <c r="Q157" s="67"/>
    </row>
    <row r="158" spans="1:17" ht="12.75" customHeight="1">
      <c r="A158" s="768" t="s">
        <v>15</v>
      </c>
      <c r="B158" s="769"/>
      <c r="C158" s="111">
        <f>SUM(D158:F158)</f>
        <v>100</v>
      </c>
      <c r="D158" s="111">
        <v>100</v>
      </c>
      <c r="E158" s="111"/>
      <c r="F158" s="111"/>
      <c r="G158" s="111">
        <v>100</v>
      </c>
      <c r="H158" s="111">
        <v>100</v>
      </c>
      <c r="I158" s="786"/>
      <c r="J158" s="798"/>
      <c r="K158" s="617"/>
      <c r="L158" s="617"/>
      <c r="M158" s="129"/>
      <c r="N158" s="790"/>
      <c r="Q158" s="67"/>
    </row>
    <row r="159" spans="1:17" ht="12.75" customHeight="1" hidden="1">
      <c r="A159" s="768" t="s">
        <v>16</v>
      </c>
      <c r="B159" s="769"/>
      <c r="C159" s="111">
        <f>SUM(D159:F159)</f>
        <v>0</v>
      </c>
      <c r="D159" s="111"/>
      <c r="E159" s="111"/>
      <c r="F159" s="111"/>
      <c r="G159" s="111"/>
      <c r="H159" s="111"/>
      <c r="I159" s="315"/>
      <c r="J159" s="798"/>
      <c r="K159" s="617"/>
      <c r="L159" s="617"/>
      <c r="M159" s="129"/>
      <c r="N159" s="626"/>
      <c r="Q159" s="67"/>
    </row>
    <row r="160" spans="1:17" ht="10.5" customHeight="1" hidden="1">
      <c r="A160" s="795" t="s">
        <v>5</v>
      </c>
      <c r="B160" s="796"/>
      <c r="C160" s="114">
        <f>SUM(D160:F160)</f>
        <v>0</v>
      </c>
      <c r="D160" s="114"/>
      <c r="E160" s="114"/>
      <c r="F160" s="114"/>
      <c r="G160" s="114"/>
      <c r="H160" s="114"/>
      <c r="I160" s="316"/>
      <c r="J160" s="799"/>
      <c r="K160" s="623"/>
      <c r="L160" s="623"/>
      <c r="M160" s="130"/>
      <c r="N160" s="627"/>
      <c r="Q160" s="67"/>
    </row>
    <row r="161" spans="1:17" ht="34.5" customHeight="1">
      <c r="A161" s="380" t="s">
        <v>608</v>
      </c>
      <c r="B161" s="317" t="s">
        <v>303</v>
      </c>
      <c r="C161" s="105"/>
      <c r="D161" s="105"/>
      <c r="E161" s="105"/>
      <c r="F161" s="105"/>
      <c r="G161" s="105"/>
      <c r="H161" s="105"/>
      <c r="I161" s="785" t="s">
        <v>609</v>
      </c>
      <c r="J161" s="800" t="s">
        <v>610</v>
      </c>
      <c r="K161" s="628">
        <v>41730</v>
      </c>
      <c r="L161" s="628">
        <v>42735</v>
      </c>
      <c r="M161" s="128"/>
      <c r="N161" s="789"/>
      <c r="Q161" s="67"/>
    </row>
    <row r="162" spans="1:17" ht="12.75" customHeight="1">
      <c r="A162" s="768" t="s">
        <v>47</v>
      </c>
      <c r="B162" s="769"/>
      <c r="C162" s="111">
        <f aca="true" t="shared" si="23" ref="C162:H162">SUM(C163:C167)</f>
        <v>296</v>
      </c>
      <c r="D162" s="111">
        <f t="shared" si="23"/>
        <v>296</v>
      </c>
      <c r="E162" s="111">
        <f t="shared" si="23"/>
        <v>0</v>
      </c>
      <c r="F162" s="111">
        <f t="shared" si="23"/>
        <v>0</v>
      </c>
      <c r="G162" s="111">
        <f t="shared" si="23"/>
        <v>295.0735</v>
      </c>
      <c r="H162" s="111">
        <f t="shared" si="23"/>
        <v>295.0735</v>
      </c>
      <c r="I162" s="786"/>
      <c r="J162" s="798"/>
      <c r="K162" s="617"/>
      <c r="L162" s="617"/>
      <c r="M162" s="129"/>
      <c r="N162" s="790"/>
      <c r="Q162" s="67"/>
    </row>
    <row r="163" spans="1:17" ht="12.75" customHeight="1" hidden="1">
      <c r="A163" s="768" t="s">
        <v>7</v>
      </c>
      <c r="B163" s="769"/>
      <c r="C163" s="111">
        <f>SUM(D163:F163)</f>
        <v>0</v>
      </c>
      <c r="D163" s="111"/>
      <c r="E163" s="111"/>
      <c r="F163" s="111"/>
      <c r="G163" s="111"/>
      <c r="H163" s="111"/>
      <c r="I163" s="786"/>
      <c r="J163" s="798"/>
      <c r="K163" s="617"/>
      <c r="L163" s="617"/>
      <c r="M163" s="129"/>
      <c r="N163" s="790"/>
      <c r="Q163" s="67"/>
    </row>
    <row r="164" spans="1:17" ht="12.75" customHeight="1">
      <c r="A164" s="768" t="s">
        <v>14</v>
      </c>
      <c r="B164" s="769"/>
      <c r="C164" s="111">
        <f>SUM(D164:F164)</f>
        <v>296</v>
      </c>
      <c r="D164" s="111">
        <v>296</v>
      </c>
      <c r="E164" s="111"/>
      <c r="F164" s="111"/>
      <c r="G164" s="111">
        <v>295.0735</v>
      </c>
      <c r="H164" s="111">
        <v>295.0735</v>
      </c>
      <c r="I164" s="786"/>
      <c r="J164" s="798"/>
      <c r="K164" s="617"/>
      <c r="L164" s="617"/>
      <c r="M164" s="129">
        <v>295.076</v>
      </c>
      <c r="N164" s="790"/>
      <c r="Q164" s="67"/>
    </row>
    <row r="165" spans="1:17" ht="12.75" customHeight="1" hidden="1">
      <c r="A165" s="768" t="s">
        <v>15</v>
      </c>
      <c r="B165" s="769"/>
      <c r="C165" s="111">
        <f>SUM(D165:F165)</f>
        <v>0</v>
      </c>
      <c r="D165" s="111"/>
      <c r="E165" s="111"/>
      <c r="F165" s="111"/>
      <c r="G165" s="111"/>
      <c r="H165" s="111"/>
      <c r="I165" s="786"/>
      <c r="J165" s="798"/>
      <c r="K165" s="617"/>
      <c r="L165" s="617"/>
      <c r="M165" s="129"/>
      <c r="N165" s="790"/>
      <c r="Q165" s="67"/>
    </row>
    <row r="166" spans="1:17" ht="12.75" customHeight="1" hidden="1">
      <c r="A166" s="768" t="s">
        <v>16</v>
      </c>
      <c r="B166" s="769"/>
      <c r="C166" s="111">
        <f>SUM(D166:F166)</f>
        <v>0</v>
      </c>
      <c r="D166" s="111"/>
      <c r="E166" s="111"/>
      <c r="F166" s="111"/>
      <c r="G166" s="111"/>
      <c r="H166" s="111"/>
      <c r="I166" s="315"/>
      <c r="J166" s="798"/>
      <c r="K166" s="617"/>
      <c r="L166" s="617"/>
      <c r="M166" s="129"/>
      <c r="N166" s="626"/>
      <c r="Q166" s="67"/>
    </row>
    <row r="167" spans="1:17" ht="10.5" customHeight="1" hidden="1">
      <c r="A167" s="795" t="s">
        <v>5</v>
      </c>
      <c r="B167" s="796"/>
      <c r="C167" s="114">
        <f>SUM(D167:F167)</f>
        <v>0</v>
      </c>
      <c r="D167" s="114"/>
      <c r="E167" s="114"/>
      <c r="F167" s="114"/>
      <c r="G167" s="114"/>
      <c r="H167" s="114"/>
      <c r="I167" s="316"/>
      <c r="J167" s="799"/>
      <c r="K167" s="623"/>
      <c r="L167" s="623"/>
      <c r="M167" s="130"/>
      <c r="N167" s="627"/>
      <c r="Q167" s="67"/>
    </row>
    <row r="168" spans="1:17" ht="71.25" customHeight="1">
      <c r="A168" s="380" t="s">
        <v>611</v>
      </c>
      <c r="B168" s="317" t="s">
        <v>305</v>
      </c>
      <c r="C168" s="105"/>
      <c r="D168" s="105"/>
      <c r="E168" s="105"/>
      <c r="F168" s="105"/>
      <c r="G168" s="105"/>
      <c r="H168" s="105"/>
      <c r="I168" s="785" t="s">
        <v>612</v>
      </c>
      <c r="J168" s="800" t="s">
        <v>566</v>
      </c>
      <c r="K168" s="628">
        <v>41640</v>
      </c>
      <c r="L168" s="628">
        <v>42735</v>
      </c>
      <c r="M168" s="128"/>
      <c r="N168" s="789"/>
      <c r="Q168" s="67"/>
    </row>
    <row r="169" spans="1:17" ht="12.75" customHeight="1">
      <c r="A169" s="768" t="s">
        <v>47</v>
      </c>
      <c r="B169" s="769"/>
      <c r="C169" s="111">
        <f aca="true" t="shared" si="24" ref="C169:H169">SUM(C170:C174)</f>
        <v>152946.70852</v>
      </c>
      <c r="D169" s="111">
        <f t="shared" si="24"/>
        <v>152946.70852</v>
      </c>
      <c r="E169" s="111">
        <f t="shared" si="24"/>
        <v>0</v>
      </c>
      <c r="F169" s="111">
        <f t="shared" si="24"/>
        <v>0</v>
      </c>
      <c r="G169" s="111">
        <f t="shared" si="24"/>
        <v>152275.26255</v>
      </c>
      <c r="H169" s="111">
        <f t="shared" si="24"/>
        <v>152275.26255</v>
      </c>
      <c r="I169" s="786"/>
      <c r="J169" s="798"/>
      <c r="K169" s="617"/>
      <c r="L169" s="617"/>
      <c r="M169" s="129"/>
      <c r="N169" s="790"/>
      <c r="Q169" s="67"/>
    </row>
    <row r="170" spans="1:17" ht="12.75" customHeight="1" hidden="1">
      <c r="A170" s="768" t="s">
        <v>7</v>
      </c>
      <c r="B170" s="769"/>
      <c r="C170" s="111">
        <f>SUM(D170:F170)</f>
        <v>0</v>
      </c>
      <c r="D170" s="111"/>
      <c r="E170" s="111"/>
      <c r="F170" s="111"/>
      <c r="G170" s="111"/>
      <c r="H170" s="111"/>
      <c r="I170" s="786"/>
      <c r="J170" s="798"/>
      <c r="K170" s="617"/>
      <c r="L170" s="617"/>
      <c r="M170" s="129"/>
      <c r="N170" s="790"/>
      <c r="Q170" s="67"/>
    </row>
    <row r="171" spans="1:17" ht="12.75" customHeight="1">
      <c r="A171" s="768" t="s">
        <v>14</v>
      </c>
      <c r="B171" s="769"/>
      <c r="C171" s="111">
        <f>SUM(D171:F171)</f>
        <v>152946.70852</v>
      </c>
      <c r="D171" s="111">
        <v>152946.70852</v>
      </c>
      <c r="E171" s="111"/>
      <c r="F171" s="111"/>
      <c r="G171" s="111">
        <v>152275.26255</v>
      </c>
      <c r="H171" s="111">
        <v>152275.26255</v>
      </c>
      <c r="I171" s="786"/>
      <c r="J171" s="798"/>
      <c r="K171" s="617"/>
      <c r="L171" s="617"/>
      <c r="M171" s="129"/>
      <c r="N171" s="790"/>
      <c r="Q171" s="67"/>
    </row>
    <row r="172" spans="1:17" ht="12.75" customHeight="1" hidden="1">
      <c r="A172" s="768" t="s">
        <v>15</v>
      </c>
      <c r="B172" s="769"/>
      <c r="C172" s="111">
        <f>SUM(D172:F172)</f>
        <v>0</v>
      </c>
      <c r="D172" s="111"/>
      <c r="E172" s="111"/>
      <c r="F172" s="111"/>
      <c r="G172" s="111"/>
      <c r="H172" s="111"/>
      <c r="I172" s="786"/>
      <c r="J172" s="798"/>
      <c r="K172" s="617"/>
      <c r="L172" s="617"/>
      <c r="M172" s="129"/>
      <c r="N172" s="790"/>
      <c r="Q172" s="67"/>
    </row>
    <row r="173" spans="1:17" ht="12.75" customHeight="1" hidden="1">
      <c r="A173" s="768" t="s">
        <v>16</v>
      </c>
      <c r="B173" s="769"/>
      <c r="C173" s="111">
        <f>SUM(D173:F173)</f>
        <v>0</v>
      </c>
      <c r="D173" s="111"/>
      <c r="E173" s="111"/>
      <c r="F173" s="111"/>
      <c r="G173" s="111"/>
      <c r="H173" s="111"/>
      <c r="I173" s="315"/>
      <c r="J173" s="798"/>
      <c r="K173" s="617"/>
      <c r="L173" s="617"/>
      <c r="M173" s="129"/>
      <c r="N173" s="626"/>
      <c r="Q173" s="67"/>
    </row>
    <row r="174" spans="1:17" ht="12.75" customHeight="1" hidden="1">
      <c r="A174" s="795" t="s">
        <v>5</v>
      </c>
      <c r="B174" s="796"/>
      <c r="C174" s="114">
        <f>SUM(D174:F174)</f>
        <v>0</v>
      </c>
      <c r="D174" s="114"/>
      <c r="E174" s="114"/>
      <c r="F174" s="114"/>
      <c r="G174" s="114"/>
      <c r="H174" s="114"/>
      <c r="I174" s="316"/>
      <c r="J174" s="799"/>
      <c r="K174" s="623"/>
      <c r="L174" s="623"/>
      <c r="M174" s="130"/>
      <c r="N174" s="627"/>
      <c r="Q174" s="67"/>
    </row>
    <row r="175" spans="1:17" ht="72" customHeight="1">
      <c r="A175" s="380" t="s">
        <v>613</v>
      </c>
      <c r="B175" s="317" t="s">
        <v>307</v>
      </c>
      <c r="C175" s="105"/>
      <c r="D175" s="105"/>
      <c r="E175" s="105"/>
      <c r="F175" s="105"/>
      <c r="G175" s="105"/>
      <c r="H175" s="105"/>
      <c r="I175" s="785" t="s">
        <v>614</v>
      </c>
      <c r="J175" s="810" t="s">
        <v>566</v>
      </c>
      <c r="K175" s="616">
        <v>41640</v>
      </c>
      <c r="L175" s="616">
        <v>42735</v>
      </c>
      <c r="M175" s="127"/>
      <c r="N175" s="789"/>
      <c r="Q175" s="67"/>
    </row>
    <row r="176" spans="1:17" ht="12.75">
      <c r="A176" s="768" t="s">
        <v>47</v>
      </c>
      <c r="B176" s="769"/>
      <c r="C176" s="111">
        <f aca="true" t="shared" si="25" ref="C176:H176">SUM(C177:C181)</f>
        <v>75022.434</v>
      </c>
      <c r="D176" s="111">
        <f t="shared" si="25"/>
        <v>75022.434</v>
      </c>
      <c r="E176" s="111">
        <f t="shared" si="25"/>
        <v>0</v>
      </c>
      <c r="F176" s="111">
        <f t="shared" si="25"/>
        <v>0</v>
      </c>
      <c r="G176" s="111">
        <f t="shared" si="25"/>
        <v>66113.82763</v>
      </c>
      <c r="H176" s="111">
        <f t="shared" si="25"/>
        <v>66113.82763</v>
      </c>
      <c r="I176" s="786"/>
      <c r="J176" s="776"/>
      <c r="K176" s="617"/>
      <c r="L176" s="617"/>
      <c r="M176" s="129"/>
      <c r="N176" s="790"/>
      <c r="Q176" s="67"/>
    </row>
    <row r="177" spans="1:17" ht="12.75" customHeight="1" hidden="1">
      <c r="A177" s="768" t="s">
        <v>7</v>
      </c>
      <c r="B177" s="769"/>
      <c r="C177" s="111">
        <f>SUM(D177:F177)</f>
        <v>0</v>
      </c>
      <c r="D177" s="111"/>
      <c r="E177" s="111"/>
      <c r="F177" s="111"/>
      <c r="G177" s="111"/>
      <c r="H177" s="111"/>
      <c r="I177" s="786"/>
      <c r="J177" s="776"/>
      <c r="K177" s="617"/>
      <c r="L177" s="617"/>
      <c r="M177" s="129"/>
      <c r="N177" s="790"/>
      <c r="Q177" s="67"/>
    </row>
    <row r="178" spans="1:17" ht="12.75" customHeight="1">
      <c r="A178" s="768" t="s">
        <v>14</v>
      </c>
      <c r="B178" s="769"/>
      <c r="C178" s="111">
        <f>SUM(D178:F178)</f>
        <v>75022.434</v>
      </c>
      <c r="D178" s="111">
        <v>75022.434</v>
      </c>
      <c r="E178" s="111"/>
      <c r="F178" s="111"/>
      <c r="G178" s="111">
        <v>66113.82763</v>
      </c>
      <c r="H178" s="111">
        <v>66113.82763</v>
      </c>
      <c r="I178" s="786"/>
      <c r="J178" s="776"/>
      <c r="K178" s="617"/>
      <c r="L178" s="617"/>
      <c r="M178" s="129">
        <v>35498.70344</v>
      </c>
      <c r="N178" s="790"/>
      <c r="Q178" s="67"/>
    </row>
    <row r="179" spans="1:17" ht="12.75" customHeight="1" hidden="1">
      <c r="A179" s="795" t="s">
        <v>15</v>
      </c>
      <c r="B179" s="796"/>
      <c r="C179" s="114">
        <f>SUM(D179:F179)</f>
        <v>0</v>
      </c>
      <c r="D179" s="114"/>
      <c r="E179" s="114"/>
      <c r="F179" s="114"/>
      <c r="G179" s="114"/>
      <c r="H179" s="114"/>
      <c r="I179" s="801"/>
      <c r="J179" s="777"/>
      <c r="K179" s="613"/>
      <c r="L179" s="613"/>
      <c r="M179" s="117"/>
      <c r="N179" s="805"/>
      <c r="Q179" s="67"/>
    </row>
    <row r="180" spans="1:17" ht="12.75" customHeight="1" hidden="1">
      <c r="A180" s="793" t="s">
        <v>16</v>
      </c>
      <c r="B180" s="794"/>
      <c r="C180" s="104">
        <f>SUM(D180:F180)</f>
        <v>0</v>
      </c>
      <c r="D180" s="104"/>
      <c r="E180" s="104"/>
      <c r="F180" s="104"/>
      <c r="G180" s="104"/>
      <c r="H180" s="104"/>
      <c r="I180" s="321"/>
      <c r="J180" s="328"/>
      <c r="K180" s="612"/>
      <c r="L180" s="612"/>
      <c r="M180" s="108"/>
      <c r="N180" s="636"/>
      <c r="Q180" s="67"/>
    </row>
    <row r="181" spans="1:17" ht="12.75" customHeight="1" hidden="1">
      <c r="A181" s="795" t="s">
        <v>5</v>
      </c>
      <c r="B181" s="796"/>
      <c r="C181" s="114">
        <f>SUM(D181:F181)</f>
        <v>0</v>
      </c>
      <c r="D181" s="114"/>
      <c r="E181" s="114"/>
      <c r="F181" s="114"/>
      <c r="G181" s="114"/>
      <c r="H181" s="114"/>
      <c r="I181" s="316"/>
      <c r="J181" s="329"/>
      <c r="K181" s="613"/>
      <c r="L181" s="613"/>
      <c r="M181" s="117"/>
      <c r="N181" s="627"/>
      <c r="Q181" s="67"/>
    </row>
    <row r="182" spans="1:17" ht="175.5" customHeight="1">
      <c r="A182" s="380" t="s">
        <v>615</v>
      </c>
      <c r="B182" s="317" t="s">
        <v>309</v>
      </c>
      <c r="C182" s="105"/>
      <c r="D182" s="105"/>
      <c r="E182" s="105"/>
      <c r="F182" s="105"/>
      <c r="G182" s="105"/>
      <c r="H182" s="105"/>
      <c r="I182" s="785" t="s">
        <v>616</v>
      </c>
      <c r="J182" s="802" t="s">
        <v>566</v>
      </c>
      <c r="K182" s="628">
        <v>41640</v>
      </c>
      <c r="L182" s="628">
        <v>42705</v>
      </c>
      <c r="M182" s="128"/>
      <c r="N182" s="789"/>
      <c r="Q182" s="67"/>
    </row>
    <row r="183" spans="1:17" ht="12.75" customHeight="1">
      <c r="A183" s="768" t="s">
        <v>47</v>
      </c>
      <c r="B183" s="769"/>
      <c r="C183" s="111">
        <f aca="true" t="shared" si="26" ref="C183:H183">SUM(C184:C188)</f>
        <v>364312.58717</v>
      </c>
      <c r="D183" s="111">
        <f t="shared" si="26"/>
        <v>364312.58717</v>
      </c>
      <c r="E183" s="111">
        <f t="shared" si="26"/>
        <v>0</v>
      </c>
      <c r="F183" s="111">
        <f t="shared" si="26"/>
        <v>0</v>
      </c>
      <c r="G183" s="111">
        <f t="shared" si="26"/>
        <v>357787.83082</v>
      </c>
      <c r="H183" s="111">
        <f t="shared" si="26"/>
        <v>357745.89171999996</v>
      </c>
      <c r="I183" s="786"/>
      <c r="J183" s="803"/>
      <c r="K183" s="617"/>
      <c r="L183" s="617"/>
      <c r="M183" s="129"/>
      <c r="N183" s="790"/>
      <c r="Q183" s="67"/>
    </row>
    <row r="184" spans="1:17" ht="12.75" customHeight="1">
      <c r="A184" s="768" t="s">
        <v>7</v>
      </c>
      <c r="B184" s="769"/>
      <c r="C184" s="111">
        <f>SUM(D184:F184)</f>
        <v>7626.4</v>
      </c>
      <c r="D184" s="111">
        <v>7626.4</v>
      </c>
      <c r="E184" s="111"/>
      <c r="F184" s="111"/>
      <c r="G184" s="111">
        <v>4111.44386</v>
      </c>
      <c r="H184" s="111">
        <f>4111.44386-41.9391</f>
        <v>4069.5047600000003</v>
      </c>
      <c r="I184" s="786"/>
      <c r="J184" s="803"/>
      <c r="K184" s="617"/>
      <c r="L184" s="617"/>
      <c r="M184" s="129"/>
      <c r="N184" s="790"/>
      <c r="Q184" s="67"/>
    </row>
    <row r="185" spans="1:17" ht="12.75" customHeight="1">
      <c r="A185" s="768" t="s">
        <v>14</v>
      </c>
      <c r="B185" s="769"/>
      <c r="C185" s="111">
        <f>SUM(D185:F185)</f>
        <v>356686.18717</v>
      </c>
      <c r="D185" s="111">
        <v>356686.18717</v>
      </c>
      <c r="E185" s="111"/>
      <c r="F185" s="111"/>
      <c r="G185" s="111">
        <v>353676.38696</v>
      </c>
      <c r="H185" s="111">
        <v>353676.38696</v>
      </c>
      <c r="I185" s="786"/>
      <c r="J185" s="803"/>
      <c r="K185" s="617"/>
      <c r="L185" s="617"/>
      <c r="M185" s="129"/>
      <c r="N185" s="790"/>
      <c r="Q185" s="67"/>
    </row>
    <row r="186" spans="1:17" ht="12.75" customHeight="1" hidden="1">
      <c r="A186" s="795" t="s">
        <v>15</v>
      </c>
      <c r="B186" s="796"/>
      <c r="C186" s="114">
        <f>SUM(D186:F186)</f>
        <v>0</v>
      </c>
      <c r="D186" s="151"/>
      <c r="E186" s="110"/>
      <c r="F186" s="111"/>
      <c r="G186" s="148"/>
      <c r="H186" s="148"/>
      <c r="I186" s="801"/>
      <c r="J186" s="803"/>
      <c r="K186" s="618"/>
      <c r="L186" s="618"/>
      <c r="M186" s="149"/>
      <c r="N186" s="805"/>
      <c r="Q186" s="67"/>
    </row>
    <row r="187" spans="1:17" ht="12.75" customHeight="1" hidden="1">
      <c r="A187" s="793" t="s">
        <v>16</v>
      </c>
      <c r="B187" s="794"/>
      <c r="C187" s="104">
        <f>SUM(D187:F187)</f>
        <v>0</v>
      </c>
      <c r="D187" s="104"/>
      <c r="E187" s="111"/>
      <c r="F187" s="111"/>
      <c r="G187" s="104"/>
      <c r="H187" s="104"/>
      <c r="I187" s="321"/>
      <c r="J187" s="803"/>
      <c r="K187" s="637"/>
      <c r="L187" s="637"/>
      <c r="M187" s="147"/>
      <c r="N187" s="636"/>
      <c r="Q187" s="67"/>
    </row>
    <row r="188" spans="1:17" ht="12.75" customHeight="1" hidden="1">
      <c r="A188" s="795" t="s">
        <v>5</v>
      </c>
      <c r="B188" s="796"/>
      <c r="C188" s="114">
        <f>SUM(D188:F188)</f>
        <v>0</v>
      </c>
      <c r="D188" s="114"/>
      <c r="E188" s="114"/>
      <c r="F188" s="114"/>
      <c r="G188" s="114"/>
      <c r="H188" s="114"/>
      <c r="I188" s="316"/>
      <c r="J188" s="804"/>
      <c r="K188" s="623"/>
      <c r="L188" s="623"/>
      <c r="M188" s="130"/>
      <c r="N188" s="627"/>
      <c r="Q188" s="67"/>
    </row>
    <row r="189" spans="1:17" ht="69.75" customHeight="1">
      <c r="A189" s="380" t="s">
        <v>617</v>
      </c>
      <c r="B189" s="317" t="s">
        <v>311</v>
      </c>
      <c r="C189" s="105"/>
      <c r="D189" s="105"/>
      <c r="E189" s="105"/>
      <c r="F189" s="105"/>
      <c r="G189" s="105"/>
      <c r="H189" s="105"/>
      <c r="I189" s="785" t="s">
        <v>618</v>
      </c>
      <c r="J189" s="810" t="s">
        <v>566</v>
      </c>
      <c r="K189" s="616">
        <v>41640</v>
      </c>
      <c r="L189" s="616">
        <v>42735</v>
      </c>
      <c r="M189" s="127"/>
      <c r="N189" s="789"/>
      <c r="Q189" s="67"/>
    </row>
    <row r="190" spans="1:17" ht="12.75" customHeight="1">
      <c r="A190" s="768" t="s">
        <v>47</v>
      </c>
      <c r="B190" s="769"/>
      <c r="C190" s="111">
        <f aca="true" t="shared" si="27" ref="C190:H190">SUM(C191:C195)</f>
        <v>39257.15989</v>
      </c>
      <c r="D190" s="111">
        <f t="shared" si="27"/>
        <v>39257.15989</v>
      </c>
      <c r="E190" s="111">
        <f t="shared" si="27"/>
        <v>0</v>
      </c>
      <c r="F190" s="111">
        <f t="shared" si="27"/>
        <v>0</v>
      </c>
      <c r="G190" s="111">
        <f t="shared" si="27"/>
        <v>37944.829</v>
      </c>
      <c r="H190" s="111">
        <f t="shared" si="27"/>
        <v>37944.829</v>
      </c>
      <c r="I190" s="786"/>
      <c r="J190" s="776"/>
      <c r="K190" s="612"/>
      <c r="L190" s="612"/>
      <c r="M190" s="108"/>
      <c r="N190" s="790"/>
      <c r="Q190" s="67"/>
    </row>
    <row r="191" spans="1:17" ht="12.75" customHeight="1" hidden="1">
      <c r="A191" s="768" t="s">
        <v>7</v>
      </c>
      <c r="B191" s="769"/>
      <c r="C191" s="111">
        <f>SUM(D191:F191)</f>
        <v>0</v>
      </c>
      <c r="D191" s="111"/>
      <c r="E191" s="111"/>
      <c r="F191" s="111"/>
      <c r="G191" s="111"/>
      <c r="H191" s="111"/>
      <c r="I191" s="786"/>
      <c r="J191" s="776"/>
      <c r="K191" s="612"/>
      <c r="L191" s="612"/>
      <c r="M191" s="108"/>
      <c r="N191" s="790"/>
      <c r="Q191" s="67"/>
    </row>
    <row r="192" spans="1:17" ht="12.75" customHeight="1">
      <c r="A192" s="768" t="s">
        <v>14</v>
      </c>
      <c r="B192" s="769"/>
      <c r="C192" s="111">
        <f>SUM(D192:F192)</f>
        <v>39257.15989</v>
      </c>
      <c r="D192" s="111">
        <v>39257.15989</v>
      </c>
      <c r="E192" s="111"/>
      <c r="F192" s="111"/>
      <c r="G192" s="111">
        <v>37944.829</v>
      </c>
      <c r="H192" s="111">
        <v>37944.829</v>
      </c>
      <c r="I192" s="786"/>
      <c r="J192" s="776"/>
      <c r="K192" s="612"/>
      <c r="L192" s="612"/>
      <c r="M192" s="108"/>
      <c r="N192" s="790"/>
      <c r="Q192" s="67"/>
    </row>
    <row r="193" spans="1:17" ht="12.75" customHeight="1" hidden="1">
      <c r="A193" s="768" t="s">
        <v>15</v>
      </c>
      <c r="B193" s="769"/>
      <c r="C193" s="111">
        <f>SUM(D193:F193)</f>
        <v>0</v>
      </c>
      <c r="D193" s="111"/>
      <c r="E193" s="111"/>
      <c r="F193" s="111"/>
      <c r="G193" s="111"/>
      <c r="H193" s="111"/>
      <c r="I193" s="786"/>
      <c r="J193" s="776"/>
      <c r="K193" s="612"/>
      <c r="L193" s="612"/>
      <c r="M193" s="108"/>
      <c r="N193" s="790"/>
      <c r="Q193" s="67"/>
    </row>
    <row r="194" spans="1:17" ht="12.75" customHeight="1" hidden="1">
      <c r="A194" s="768" t="s">
        <v>16</v>
      </c>
      <c r="B194" s="769"/>
      <c r="C194" s="111">
        <f>SUM(D194:F194)</f>
        <v>0</v>
      </c>
      <c r="D194" s="111"/>
      <c r="E194" s="111"/>
      <c r="F194" s="111"/>
      <c r="G194" s="111"/>
      <c r="H194" s="111"/>
      <c r="I194" s="315"/>
      <c r="J194" s="776"/>
      <c r="K194" s="612"/>
      <c r="L194" s="612"/>
      <c r="M194" s="108"/>
      <c r="N194" s="626"/>
      <c r="Q194" s="67"/>
    </row>
    <row r="195" spans="1:17" ht="12.75" customHeight="1" hidden="1">
      <c r="A195" s="795" t="s">
        <v>5</v>
      </c>
      <c r="B195" s="796"/>
      <c r="C195" s="114">
        <f>SUM(D195:F195)</f>
        <v>0</v>
      </c>
      <c r="D195" s="114"/>
      <c r="E195" s="114"/>
      <c r="F195" s="114"/>
      <c r="G195" s="114"/>
      <c r="H195" s="114"/>
      <c r="I195" s="316"/>
      <c r="J195" s="777"/>
      <c r="K195" s="613"/>
      <c r="L195" s="613"/>
      <c r="M195" s="117"/>
      <c r="N195" s="627"/>
      <c r="Q195" s="67"/>
    </row>
    <row r="196" spans="1:17" ht="78.75" customHeight="1" hidden="1">
      <c r="A196" s="430"/>
      <c r="B196" s="322"/>
      <c r="C196" s="104"/>
      <c r="D196" s="104"/>
      <c r="E196" s="104"/>
      <c r="F196" s="104"/>
      <c r="G196" s="104"/>
      <c r="H196" s="104"/>
      <c r="I196" s="321" t="s">
        <v>597</v>
      </c>
      <c r="J196" s="797" t="s">
        <v>566</v>
      </c>
      <c r="K196" s="637"/>
      <c r="L196" s="637"/>
      <c r="M196" s="147"/>
      <c r="N196" s="817"/>
      <c r="Q196" s="67"/>
    </row>
    <row r="197" spans="1:17" ht="12.75" customHeight="1" hidden="1">
      <c r="A197" s="768" t="s">
        <v>47</v>
      </c>
      <c r="B197" s="769"/>
      <c r="C197" s="111">
        <f>SUM(C198:C202)</f>
        <v>0</v>
      </c>
      <c r="D197" s="111">
        <f>SUM(D198:D202)</f>
        <v>0</v>
      </c>
      <c r="E197" s="111"/>
      <c r="F197" s="111"/>
      <c r="G197" s="111"/>
      <c r="H197" s="111"/>
      <c r="I197" s="315"/>
      <c r="J197" s="798"/>
      <c r="K197" s="617"/>
      <c r="L197" s="617"/>
      <c r="M197" s="129"/>
      <c r="N197" s="790"/>
      <c r="Q197" s="67"/>
    </row>
    <row r="198" spans="1:17" ht="12.75" customHeight="1" hidden="1">
      <c r="A198" s="768" t="s">
        <v>7</v>
      </c>
      <c r="B198" s="769"/>
      <c r="C198" s="111">
        <f>SUM(D198:F198)</f>
        <v>0</v>
      </c>
      <c r="D198" s="111"/>
      <c r="E198" s="111"/>
      <c r="F198" s="111"/>
      <c r="G198" s="111"/>
      <c r="H198" s="111"/>
      <c r="I198" s="315"/>
      <c r="J198" s="798"/>
      <c r="K198" s="617"/>
      <c r="L198" s="617"/>
      <c r="M198" s="129"/>
      <c r="N198" s="790"/>
      <c r="Q198" s="67"/>
    </row>
    <row r="199" spans="1:17" ht="12.75" customHeight="1" hidden="1">
      <c r="A199" s="768" t="s">
        <v>14</v>
      </c>
      <c r="B199" s="769"/>
      <c r="C199" s="111">
        <f>SUM(D199:F199)</f>
        <v>0</v>
      </c>
      <c r="D199" s="111"/>
      <c r="E199" s="111"/>
      <c r="F199" s="111"/>
      <c r="G199" s="111"/>
      <c r="H199" s="111"/>
      <c r="I199" s="315"/>
      <c r="J199" s="798"/>
      <c r="K199" s="617"/>
      <c r="L199" s="617"/>
      <c r="M199" s="129"/>
      <c r="N199" s="790"/>
      <c r="Q199" s="67"/>
    </row>
    <row r="200" spans="1:17" ht="12.75" customHeight="1" hidden="1">
      <c r="A200" s="768" t="s">
        <v>15</v>
      </c>
      <c r="B200" s="769"/>
      <c r="C200" s="111">
        <f>SUM(D200:F200)</f>
        <v>0</v>
      </c>
      <c r="D200" s="111"/>
      <c r="E200" s="111"/>
      <c r="F200" s="111"/>
      <c r="G200" s="111"/>
      <c r="H200" s="111"/>
      <c r="I200" s="315"/>
      <c r="J200" s="798"/>
      <c r="K200" s="617"/>
      <c r="L200" s="617"/>
      <c r="M200" s="129"/>
      <c r="N200" s="790"/>
      <c r="Q200" s="67"/>
    </row>
    <row r="201" spans="1:17" ht="12.75" customHeight="1" hidden="1">
      <c r="A201" s="768" t="s">
        <v>16</v>
      </c>
      <c r="B201" s="769"/>
      <c r="C201" s="111">
        <f>SUM(D201:F201)</f>
        <v>0</v>
      </c>
      <c r="D201" s="111"/>
      <c r="E201" s="111"/>
      <c r="F201" s="111"/>
      <c r="G201" s="111"/>
      <c r="H201" s="111"/>
      <c r="I201" s="315"/>
      <c r="J201" s="798"/>
      <c r="K201" s="617"/>
      <c r="L201" s="617"/>
      <c r="M201" s="129"/>
      <c r="N201" s="626"/>
      <c r="Q201" s="67"/>
    </row>
    <row r="202" spans="1:17" ht="12.75" customHeight="1" hidden="1">
      <c r="A202" s="772" t="s">
        <v>5</v>
      </c>
      <c r="B202" s="773"/>
      <c r="C202" s="148">
        <f>SUM(D202:F202)</f>
        <v>0</v>
      </c>
      <c r="D202" s="148"/>
      <c r="E202" s="148"/>
      <c r="F202" s="148"/>
      <c r="G202" s="148"/>
      <c r="H202" s="148"/>
      <c r="I202" s="334"/>
      <c r="J202" s="819"/>
      <c r="K202" s="618"/>
      <c r="L202" s="618"/>
      <c r="M202" s="149"/>
      <c r="N202" s="635"/>
      <c r="Q202" s="67"/>
    </row>
    <row r="203" spans="1:17" ht="105.75" customHeight="1">
      <c r="A203" s="380" t="s">
        <v>619</v>
      </c>
      <c r="B203" s="317" t="s">
        <v>313</v>
      </c>
      <c r="C203" s="105"/>
      <c r="D203" s="105"/>
      <c r="E203" s="105"/>
      <c r="F203" s="105"/>
      <c r="G203" s="105"/>
      <c r="H203" s="105"/>
      <c r="I203" s="785" t="s">
        <v>620</v>
      </c>
      <c r="J203" s="810" t="s">
        <v>566</v>
      </c>
      <c r="K203" s="616">
        <v>41640</v>
      </c>
      <c r="L203" s="616">
        <v>42735</v>
      </c>
      <c r="M203" s="127"/>
      <c r="N203" s="789"/>
      <c r="Q203" s="67"/>
    </row>
    <row r="204" spans="1:17" ht="12.75" customHeight="1">
      <c r="A204" s="768" t="s">
        <v>47</v>
      </c>
      <c r="B204" s="769"/>
      <c r="C204" s="111">
        <f aca="true" t="shared" si="28" ref="C204:H204">SUM(C205:C209)</f>
        <v>414.80136</v>
      </c>
      <c r="D204" s="111">
        <f t="shared" si="28"/>
        <v>414.80136</v>
      </c>
      <c r="E204" s="111">
        <f t="shared" si="28"/>
        <v>0</v>
      </c>
      <c r="F204" s="111">
        <f t="shared" si="28"/>
        <v>0</v>
      </c>
      <c r="G204" s="111">
        <f>SUM(G206:G209)</f>
        <v>413.08186</v>
      </c>
      <c r="H204" s="111">
        <f t="shared" si="28"/>
        <v>413.08186</v>
      </c>
      <c r="I204" s="786"/>
      <c r="J204" s="776"/>
      <c r="K204" s="612"/>
      <c r="L204" s="612"/>
      <c r="M204" s="108"/>
      <c r="N204" s="790"/>
      <c r="Q204" s="67"/>
    </row>
    <row r="205" spans="1:17" ht="12.75" customHeight="1" hidden="1">
      <c r="A205" s="768" t="s">
        <v>7</v>
      </c>
      <c r="B205" s="769"/>
      <c r="C205" s="111">
        <f>SUM(D205:F205)</f>
        <v>0</v>
      </c>
      <c r="D205" s="111"/>
      <c r="E205" s="111"/>
      <c r="F205" s="111"/>
      <c r="G205" s="152"/>
      <c r="H205" s="111"/>
      <c r="I205" s="786"/>
      <c r="J205" s="776"/>
      <c r="K205" s="612"/>
      <c r="L205" s="612"/>
      <c r="M205" s="108"/>
      <c r="N205" s="790"/>
      <c r="Q205" s="67"/>
    </row>
    <row r="206" spans="1:17" ht="12.75" customHeight="1">
      <c r="A206" s="768" t="s">
        <v>14</v>
      </c>
      <c r="B206" s="769"/>
      <c r="C206" s="111">
        <f>SUM(D206:F206)</f>
        <v>414.80136</v>
      </c>
      <c r="D206" s="111">
        <v>414.80136</v>
      </c>
      <c r="E206" s="111"/>
      <c r="F206" s="111"/>
      <c r="G206" s="111">
        <v>413.08186</v>
      </c>
      <c r="H206" s="111">
        <v>413.08186</v>
      </c>
      <c r="I206" s="786"/>
      <c r="J206" s="776"/>
      <c r="K206" s="612"/>
      <c r="L206" s="612"/>
      <c r="M206" s="108"/>
      <c r="N206" s="790"/>
      <c r="Q206" s="67"/>
    </row>
    <row r="207" spans="1:17" ht="12.75" customHeight="1" hidden="1">
      <c r="A207" s="795" t="s">
        <v>15</v>
      </c>
      <c r="B207" s="796"/>
      <c r="C207" s="114">
        <f>SUM(D207:F207)</f>
        <v>0</v>
      </c>
      <c r="D207" s="114"/>
      <c r="E207" s="114"/>
      <c r="F207" s="114"/>
      <c r="G207" s="114"/>
      <c r="H207" s="114"/>
      <c r="I207" s="801"/>
      <c r="J207" s="777"/>
      <c r="K207" s="613"/>
      <c r="L207" s="613"/>
      <c r="M207" s="117"/>
      <c r="N207" s="805"/>
      <c r="Q207" s="67"/>
    </row>
    <row r="208" spans="1:17" ht="12.75" customHeight="1" hidden="1">
      <c r="A208" s="793" t="s">
        <v>16</v>
      </c>
      <c r="B208" s="794"/>
      <c r="C208" s="104">
        <f>SUM(D208:F208)</f>
        <v>0</v>
      </c>
      <c r="D208" s="104"/>
      <c r="E208" s="104"/>
      <c r="F208" s="104"/>
      <c r="G208" s="104"/>
      <c r="H208" s="104"/>
      <c r="I208" s="321"/>
      <c r="J208" s="328"/>
      <c r="K208" s="612"/>
      <c r="L208" s="612"/>
      <c r="M208" s="108"/>
      <c r="N208" s="636"/>
      <c r="Q208" s="67"/>
    </row>
    <row r="209" spans="1:17" ht="12.75" customHeight="1" hidden="1">
      <c r="A209" s="795" t="s">
        <v>5</v>
      </c>
      <c r="B209" s="796"/>
      <c r="C209" s="114">
        <f>SUM(D209:F209)</f>
        <v>0</v>
      </c>
      <c r="D209" s="114"/>
      <c r="E209" s="114"/>
      <c r="F209" s="114"/>
      <c r="G209" s="114"/>
      <c r="H209" s="114"/>
      <c r="I209" s="316"/>
      <c r="J209" s="329"/>
      <c r="K209" s="613"/>
      <c r="L209" s="613"/>
      <c r="M209" s="117"/>
      <c r="N209" s="627"/>
      <c r="Q209" s="67"/>
    </row>
    <row r="210" spans="1:17" ht="122.25" customHeight="1">
      <c r="A210" s="380" t="s">
        <v>316</v>
      </c>
      <c r="B210" s="317" t="s">
        <v>621</v>
      </c>
      <c r="C210" s="105"/>
      <c r="D210" s="105"/>
      <c r="E210" s="105"/>
      <c r="F210" s="105"/>
      <c r="G210" s="105"/>
      <c r="H210" s="105"/>
      <c r="I210" s="785" t="s">
        <v>622</v>
      </c>
      <c r="J210" s="810" t="s">
        <v>623</v>
      </c>
      <c r="K210" s="616">
        <v>41640</v>
      </c>
      <c r="L210" s="616">
        <v>42735</v>
      </c>
      <c r="M210" s="127"/>
      <c r="N210" s="789"/>
      <c r="Q210" s="67"/>
    </row>
    <row r="211" spans="1:17" ht="12.75" customHeight="1">
      <c r="A211" s="768" t="s">
        <v>47</v>
      </c>
      <c r="B211" s="769"/>
      <c r="C211" s="111">
        <f aca="true" t="shared" si="29" ref="C211:H211">SUM(C212:C216)</f>
        <v>14971.03088</v>
      </c>
      <c r="D211" s="111">
        <f t="shared" si="29"/>
        <v>14971.03088</v>
      </c>
      <c r="E211" s="111">
        <f t="shared" si="29"/>
        <v>0</v>
      </c>
      <c r="F211" s="111">
        <f t="shared" si="29"/>
        <v>0</v>
      </c>
      <c r="G211" s="111">
        <f t="shared" si="29"/>
        <v>14467.501110000001</v>
      </c>
      <c r="H211" s="111">
        <f t="shared" si="29"/>
        <v>14467.501110000001</v>
      </c>
      <c r="I211" s="786"/>
      <c r="J211" s="776"/>
      <c r="K211" s="612"/>
      <c r="L211" s="612"/>
      <c r="M211" s="108"/>
      <c r="N211" s="790"/>
      <c r="Q211" s="67"/>
    </row>
    <row r="212" spans="1:17" ht="12.75" customHeight="1" hidden="1">
      <c r="A212" s="768" t="s">
        <v>7</v>
      </c>
      <c r="B212" s="769"/>
      <c r="C212" s="111">
        <f>SUM(D212:F212)</f>
        <v>0</v>
      </c>
      <c r="D212" s="111"/>
      <c r="E212" s="111"/>
      <c r="F212" s="111"/>
      <c r="G212" s="111"/>
      <c r="H212" s="111"/>
      <c r="I212" s="786"/>
      <c r="J212" s="776"/>
      <c r="K212" s="612"/>
      <c r="L212" s="612"/>
      <c r="M212" s="108"/>
      <c r="N212" s="790"/>
      <c r="Q212" s="67"/>
    </row>
    <row r="213" spans="1:17" ht="12.75" customHeight="1">
      <c r="A213" s="768" t="s">
        <v>14</v>
      </c>
      <c r="B213" s="769"/>
      <c r="C213" s="111">
        <f>SUM(D213:F213)</f>
        <v>14971.03088</v>
      </c>
      <c r="D213" s="111">
        <f>6801.03088+8070+100</f>
        <v>14971.03088</v>
      </c>
      <c r="E213" s="111"/>
      <c r="F213" s="111"/>
      <c r="G213" s="111">
        <f>6446.80077+8020.70034</f>
        <v>14467.501110000001</v>
      </c>
      <c r="H213" s="111">
        <f>6446.80077+8020.70034</f>
        <v>14467.501110000001</v>
      </c>
      <c r="I213" s="786"/>
      <c r="J213" s="776"/>
      <c r="K213" s="612"/>
      <c r="L213" s="612"/>
      <c r="M213" s="108"/>
      <c r="N213" s="790"/>
      <c r="Q213" s="67"/>
    </row>
    <row r="214" spans="1:17" ht="12.75" customHeight="1" hidden="1">
      <c r="A214" s="795" t="s">
        <v>15</v>
      </c>
      <c r="B214" s="796"/>
      <c r="C214" s="114">
        <f>SUM(D214:F214)</f>
        <v>0</v>
      </c>
      <c r="D214" s="114"/>
      <c r="E214" s="114"/>
      <c r="F214" s="114"/>
      <c r="G214" s="114"/>
      <c r="H214" s="114"/>
      <c r="I214" s="801"/>
      <c r="J214" s="777"/>
      <c r="K214" s="613"/>
      <c r="L214" s="613"/>
      <c r="M214" s="117"/>
      <c r="N214" s="805"/>
      <c r="Q214" s="67"/>
    </row>
    <row r="215" spans="1:17" ht="12.75" customHeight="1" hidden="1">
      <c r="A215" s="793" t="s">
        <v>16</v>
      </c>
      <c r="B215" s="794"/>
      <c r="C215" s="104">
        <f>SUM(D215:F215)</f>
        <v>0</v>
      </c>
      <c r="D215" s="104"/>
      <c r="E215" s="104"/>
      <c r="F215" s="104"/>
      <c r="G215" s="104"/>
      <c r="H215" s="104"/>
      <c r="I215" s="321"/>
      <c r="J215" s="323"/>
      <c r="K215" s="637"/>
      <c r="L215" s="637"/>
      <c r="M215" s="147"/>
      <c r="N215" s="636"/>
      <c r="Q215" s="67"/>
    </row>
    <row r="216" spans="1:17" ht="12.75" customHeight="1" hidden="1">
      <c r="A216" s="772" t="s">
        <v>5</v>
      </c>
      <c r="B216" s="773"/>
      <c r="C216" s="148">
        <f>SUM(D216:F216)</f>
        <v>0</v>
      </c>
      <c r="D216" s="148"/>
      <c r="E216" s="148"/>
      <c r="F216" s="148"/>
      <c r="G216" s="148"/>
      <c r="H216" s="148"/>
      <c r="I216" s="334"/>
      <c r="J216" s="324"/>
      <c r="K216" s="618"/>
      <c r="L216" s="618"/>
      <c r="M216" s="149"/>
      <c r="N216" s="635"/>
      <c r="Q216" s="67"/>
    </row>
    <row r="217" spans="1:17" ht="87.75" customHeight="1">
      <c r="A217" s="380" t="s">
        <v>318</v>
      </c>
      <c r="B217" s="317" t="s">
        <v>317</v>
      </c>
      <c r="C217" s="105"/>
      <c r="D217" s="105"/>
      <c r="E217" s="105"/>
      <c r="F217" s="105"/>
      <c r="G217" s="105"/>
      <c r="H217" s="105"/>
      <c r="I217" s="785" t="s">
        <v>609</v>
      </c>
      <c r="J217" s="800" t="s">
        <v>607</v>
      </c>
      <c r="K217" s="628">
        <v>41640</v>
      </c>
      <c r="L217" s="628">
        <v>42735</v>
      </c>
      <c r="M217" s="128"/>
      <c r="N217" s="789"/>
      <c r="Q217" s="67"/>
    </row>
    <row r="218" spans="1:17" ht="12.75" customHeight="1">
      <c r="A218" s="768" t="s">
        <v>47</v>
      </c>
      <c r="B218" s="769"/>
      <c r="C218" s="111">
        <f aca="true" t="shared" si="30" ref="C218:H218">SUM(C219:C223)</f>
        <v>11753.74776</v>
      </c>
      <c r="D218" s="111">
        <f t="shared" si="30"/>
        <v>11753.74776</v>
      </c>
      <c r="E218" s="111">
        <f t="shared" si="30"/>
        <v>0</v>
      </c>
      <c r="F218" s="111">
        <f t="shared" si="30"/>
        <v>0</v>
      </c>
      <c r="G218" s="111">
        <f t="shared" si="30"/>
        <v>11742.32717</v>
      </c>
      <c r="H218" s="111">
        <f t="shared" si="30"/>
        <v>11742.32717</v>
      </c>
      <c r="I218" s="786"/>
      <c r="J218" s="798"/>
      <c r="K218" s="617"/>
      <c r="L218" s="617"/>
      <c r="M218" s="129"/>
      <c r="N218" s="790"/>
      <c r="Q218" s="67"/>
    </row>
    <row r="219" spans="1:17" ht="12.75" customHeight="1" hidden="1">
      <c r="A219" s="768" t="s">
        <v>7</v>
      </c>
      <c r="B219" s="769"/>
      <c r="C219" s="111">
        <f>SUM(D219:F219)</f>
        <v>0</v>
      </c>
      <c r="D219" s="111"/>
      <c r="E219" s="111"/>
      <c r="F219" s="111"/>
      <c r="G219" s="111"/>
      <c r="H219" s="111"/>
      <c r="I219" s="786"/>
      <c r="J219" s="798"/>
      <c r="K219" s="617"/>
      <c r="L219" s="617"/>
      <c r="M219" s="129"/>
      <c r="N219" s="790"/>
      <c r="Q219" s="67"/>
    </row>
    <row r="220" spans="1:17" ht="12.75" customHeight="1">
      <c r="A220" s="768" t="s">
        <v>14</v>
      </c>
      <c r="B220" s="769"/>
      <c r="C220" s="111">
        <f>SUM(D220:F220)</f>
        <v>11753.74776</v>
      </c>
      <c r="D220" s="111">
        <v>11753.74776</v>
      </c>
      <c r="E220" s="111"/>
      <c r="F220" s="111"/>
      <c r="G220" s="111">
        <v>11742.32717</v>
      </c>
      <c r="H220" s="111">
        <v>11742.32717</v>
      </c>
      <c r="I220" s="786"/>
      <c r="J220" s="798"/>
      <c r="K220" s="617"/>
      <c r="L220" s="617"/>
      <c r="M220" s="129">
        <v>10755.98776</v>
      </c>
      <c r="N220" s="790"/>
      <c r="Q220" s="67"/>
    </row>
    <row r="221" spans="1:17" ht="12.75" customHeight="1" hidden="1">
      <c r="A221" s="768" t="s">
        <v>15</v>
      </c>
      <c r="B221" s="769"/>
      <c r="C221" s="111">
        <f>SUM(D221:F221)</f>
        <v>0</v>
      </c>
      <c r="D221" s="111"/>
      <c r="E221" s="111"/>
      <c r="F221" s="111"/>
      <c r="G221" s="111"/>
      <c r="H221" s="111"/>
      <c r="I221" s="786"/>
      <c r="J221" s="798"/>
      <c r="K221" s="617"/>
      <c r="L221" s="617"/>
      <c r="M221" s="129"/>
      <c r="N221" s="790"/>
      <c r="Q221" s="67"/>
    </row>
    <row r="222" spans="1:17" ht="12.75" customHeight="1" hidden="1">
      <c r="A222" s="768" t="s">
        <v>16</v>
      </c>
      <c r="B222" s="769"/>
      <c r="C222" s="111">
        <f>SUM(D222:F222)</f>
        <v>0</v>
      </c>
      <c r="D222" s="111"/>
      <c r="E222" s="111"/>
      <c r="F222" s="111"/>
      <c r="G222" s="111"/>
      <c r="H222" s="111"/>
      <c r="I222" s="315"/>
      <c r="J222" s="798"/>
      <c r="K222" s="617"/>
      <c r="L222" s="617"/>
      <c r="M222" s="129"/>
      <c r="N222" s="626"/>
      <c r="Q222" s="67"/>
    </row>
    <row r="223" spans="1:17" ht="12.75" customHeight="1" hidden="1">
      <c r="A223" s="795" t="s">
        <v>5</v>
      </c>
      <c r="B223" s="796"/>
      <c r="C223" s="114">
        <f>SUM(D223:F223)</f>
        <v>0</v>
      </c>
      <c r="D223" s="114"/>
      <c r="E223" s="114"/>
      <c r="F223" s="114"/>
      <c r="G223" s="114"/>
      <c r="H223" s="114"/>
      <c r="I223" s="316"/>
      <c r="J223" s="799"/>
      <c r="K223" s="623"/>
      <c r="L223" s="623"/>
      <c r="M223" s="130"/>
      <c r="N223" s="627"/>
      <c r="Q223" s="67"/>
    </row>
    <row r="224" spans="1:17" ht="33" customHeight="1">
      <c r="A224" s="380" t="s">
        <v>320</v>
      </c>
      <c r="B224" s="317" t="s">
        <v>319</v>
      </c>
      <c r="C224" s="105"/>
      <c r="D224" s="105"/>
      <c r="E224" s="105"/>
      <c r="F224" s="105"/>
      <c r="G224" s="105"/>
      <c r="H224" s="105"/>
      <c r="I224" s="821" t="s">
        <v>624</v>
      </c>
      <c r="J224" s="822" t="s">
        <v>94</v>
      </c>
      <c r="K224" s="642">
        <v>41791</v>
      </c>
      <c r="L224" s="642">
        <v>42004</v>
      </c>
      <c r="M224" s="303"/>
      <c r="N224" s="824"/>
      <c r="Q224" s="67"/>
    </row>
    <row r="225" spans="1:17" ht="12.75" customHeight="1">
      <c r="A225" s="768" t="s">
        <v>47</v>
      </c>
      <c r="B225" s="769"/>
      <c r="C225" s="111">
        <f aca="true" t="shared" si="31" ref="C225:H225">SUM(C226:C230)</f>
        <v>2019.26097</v>
      </c>
      <c r="D225" s="111">
        <f t="shared" si="31"/>
        <v>2019.26097</v>
      </c>
      <c r="E225" s="111">
        <f t="shared" si="31"/>
        <v>0</v>
      </c>
      <c r="F225" s="111">
        <f t="shared" si="31"/>
        <v>0</v>
      </c>
      <c r="G225" s="111">
        <f t="shared" si="31"/>
        <v>1629.26097</v>
      </c>
      <c r="H225" s="111">
        <f t="shared" si="31"/>
        <v>1629.26097</v>
      </c>
      <c r="I225" s="787"/>
      <c r="J225" s="823"/>
      <c r="K225" s="617"/>
      <c r="L225" s="617"/>
      <c r="M225" s="129"/>
      <c r="N225" s="825"/>
      <c r="Q225" s="67"/>
    </row>
    <row r="226" spans="1:17" ht="12.75" customHeight="1" hidden="1">
      <c r="A226" s="768" t="s">
        <v>7</v>
      </c>
      <c r="B226" s="769"/>
      <c r="C226" s="111">
        <f>SUM(D226:F226)</f>
        <v>0</v>
      </c>
      <c r="D226" s="111"/>
      <c r="E226" s="111"/>
      <c r="F226" s="111"/>
      <c r="G226" s="111"/>
      <c r="H226" s="111"/>
      <c r="I226" s="787"/>
      <c r="J226" s="823"/>
      <c r="K226" s="617"/>
      <c r="L226" s="617"/>
      <c r="M226" s="129"/>
      <c r="N226" s="825"/>
      <c r="Q226" s="67"/>
    </row>
    <row r="227" spans="1:17" ht="12.75" customHeight="1">
      <c r="A227" s="768" t="s">
        <v>14</v>
      </c>
      <c r="B227" s="769"/>
      <c r="C227" s="111">
        <f>SUM(D227:F227)</f>
        <v>2019.26097</v>
      </c>
      <c r="D227" s="111">
        <v>2019.26097</v>
      </c>
      <c r="E227" s="111"/>
      <c r="F227" s="111"/>
      <c r="G227" s="111">
        <v>1629.26097</v>
      </c>
      <c r="H227" s="111">
        <v>1629.26097</v>
      </c>
      <c r="I227" s="787"/>
      <c r="J227" s="823"/>
      <c r="K227" s="617"/>
      <c r="L227" s="617"/>
      <c r="M227" s="129">
        <v>400</v>
      </c>
      <c r="N227" s="825"/>
      <c r="Q227" s="67"/>
    </row>
    <row r="228" spans="1:17" ht="12.75" customHeight="1" hidden="1">
      <c r="A228" s="768" t="s">
        <v>15</v>
      </c>
      <c r="B228" s="769"/>
      <c r="C228" s="111">
        <f>SUM(D228:F228)</f>
        <v>0</v>
      </c>
      <c r="D228" s="111"/>
      <c r="E228" s="111"/>
      <c r="F228" s="111"/>
      <c r="G228" s="111"/>
      <c r="H228" s="111"/>
      <c r="I228" s="787"/>
      <c r="J228" s="822"/>
      <c r="K228" s="643"/>
      <c r="L228" s="643"/>
      <c r="M228" s="304"/>
      <c r="N228" s="824"/>
      <c r="Q228" s="67"/>
    </row>
    <row r="229" spans="1:17" ht="12.75" customHeight="1" hidden="1">
      <c r="A229" s="768" t="s">
        <v>16</v>
      </c>
      <c r="B229" s="769"/>
      <c r="C229" s="111">
        <f>SUM(D229:F229)</f>
        <v>0</v>
      </c>
      <c r="D229" s="111"/>
      <c r="E229" s="111"/>
      <c r="F229" s="111"/>
      <c r="G229" s="111"/>
      <c r="H229" s="111"/>
      <c r="I229" s="315"/>
      <c r="J229" s="328"/>
      <c r="K229" s="612"/>
      <c r="L229" s="612"/>
      <c r="M229" s="108"/>
      <c r="N229" s="636"/>
      <c r="Q229" s="67"/>
    </row>
    <row r="230" spans="1:17" ht="12.75" customHeight="1" hidden="1">
      <c r="A230" s="795" t="s">
        <v>5</v>
      </c>
      <c r="B230" s="796"/>
      <c r="C230" s="114">
        <f>SUM(D230:F230)</f>
        <v>0</v>
      </c>
      <c r="D230" s="114"/>
      <c r="E230" s="114"/>
      <c r="F230" s="114"/>
      <c r="G230" s="114"/>
      <c r="H230" s="114"/>
      <c r="I230" s="316"/>
      <c r="J230" s="329"/>
      <c r="K230" s="613"/>
      <c r="L230" s="613"/>
      <c r="M230" s="117"/>
      <c r="N230" s="627"/>
      <c r="Q230" s="67"/>
    </row>
    <row r="231" spans="1:17" ht="34.5" customHeight="1">
      <c r="A231" s="380" t="s">
        <v>322</v>
      </c>
      <c r="B231" s="317" t="s">
        <v>321</v>
      </c>
      <c r="C231" s="105"/>
      <c r="D231" s="105"/>
      <c r="E231" s="105"/>
      <c r="F231" s="105"/>
      <c r="G231" s="105"/>
      <c r="H231" s="105"/>
      <c r="I231" s="785" t="s">
        <v>624</v>
      </c>
      <c r="J231" s="312"/>
      <c r="K231" s="640">
        <v>41913</v>
      </c>
      <c r="L231" s="640">
        <v>42004</v>
      </c>
      <c r="M231" s="108"/>
      <c r="N231" s="789"/>
      <c r="Q231" s="67"/>
    </row>
    <row r="232" spans="1:17" ht="12.75" customHeight="1">
      <c r="A232" s="768" t="s">
        <v>47</v>
      </c>
      <c r="B232" s="769"/>
      <c r="C232" s="111">
        <f aca="true" t="shared" si="32" ref="C232:H232">SUM(C233:C237)</f>
        <v>25</v>
      </c>
      <c r="D232" s="111">
        <f t="shared" si="32"/>
        <v>25</v>
      </c>
      <c r="E232" s="111">
        <f t="shared" si="32"/>
        <v>0</v>
      </c>
      <c r="F232" s="111">
        <f t="shared" si="32"/>
        <v>0</v>
      </c>
      <c r="G232" s="111">
        <f t="shared" si="32"/>
        <v>24.386</v>
      </c>
      <c r="H232" s="111">
        <f t="shared" si="32"/>
        <v>24.386</v>
      </c>
      <c r="I232" s="786"/>
      <c r="J232" s="312"/>
      <c r="K232" s="612"/>
      <c r="L232" s="612"/>
      <c r="M232" s="108"/>
      <c r="N232" s="790"/>
      <c r="Q232" s="67"/>
    </row>
    <row r="233" spans="1:17" ht="12.75" customHeight="1" hidden="1">
      <c r="A233" s="768" t="s">
        <v>7</v>
      </c>
      <c r="B233" s="769"/>
      <c r="C233" s="111">
        <f>SUM(D233:F233)</f>
        <v>0</v>
      </c>
      <c r="D233" s="111"/>
      <c r="E233" s="111"/>
      <c r="F233" s="111"/>
      <c r="G233" s="111"/>
      <c r="H233" s="111"/>
      <c r="I233" s="786"/>
      <c r="J233" s="312"/>
      <c r="K233" s="612"/>
      <c r="L233" s="612"/>
      <c r="M233" s="108"/>
      <c r="N233" s="790"/>
      <c r="Q233" s="67"/>
    </row>
    <row r="234" spans="1:17" ht="12.75" customHeight="1">
      <c r="A234" s="768" t="s">
        <v>14</v>
      </c>
      <c r="B234" s="769"/>
      <c r="C234" s="111">
        <f>SUM(D234:F234)</f>
        <v>25</v>
      </c>
      <c r="D234" s="111">
        <v>25</v>
      </c>
      <c r="E234" s="111"/>
      <c r="F234" s="111"/>
      <c r="G234" s="111">
        <v>24.386</v>
      </c>
      <c r="H234" s="111">
        <v>24.386</v>
      </c>
      <c r="I234" s="786"/>
      <c r="J234" s="312"/>
      <c r="K234" s="612"/>
      <c r="L234" s="612"/>
      <c r="M234" s="108"/>
      <c r="N234" s="790"/>
      <c r="Q234" s="67"/>
    </row>
    <row r="235" spans="1:17" ht="12" customHeight="1" hidden="1">
      <c r="A235" s="768" t="s">
        <v>15</v>
      </c>
      <c r="B235" s="769"/>
      <c r="C235" s="111">
        <f>SUM(D235:F235)</f>
        <v>0</v>
      </c>
      <c r="D235" s="111"/>
      <c r="E235" s="111"/>
      <c r="F235" s="111"/>
      <c r="G235" s="111"/>
      <c r="H235" s="111"/>
      <c r="I235" s="786"/>
      <c r="J235" s="312"/>
      <c r="K235" s="612"/>
      <c r="L235" s="612"/>
      <c r="M235" s="108"/>
      <c r="N235" s="790"/>
      <c r="Q235" s="67"/>
    </row>
    <row r="236" spans="1:17" ht="12.75" customHeight="1" hidden="1">
      <c r="A236" s="444"/>
      <c r="B236" s="325"/>
      <c r="C236" s="106"/>
      <c r="D236" s="106"/>
      <c r="E236" s="106"/>
      <c r="F236" s="106"/>
      <c r="G236" s="106"/>
      <c r="H236" s="106"/>
      <c r="I236" s="332"/>
      <c r="J236" s="312"/>
      <c r="K236" s="612"/>
      <c r="L236" s="612"/>
      <c r="M236" s="108"/>
      <c r="N236" s="630"/>
      <c r="Q236" s="67"/>
    </row>
    <row r="237" spans="1:17" ht="22.5" customHeight="1">
      <c r="A237" s="380" t="s">
        <v>253</v>
      </c>
      <c r="B237" s="317" t="s">
        <v>323</v>
      </c>
      <c r="C237" s="105"/>
      <c r="D237" s="105"/>
      <c r="E237" s="105"/>
      <c r="F237" s="105"/>
      <c r="G237" s="105"/>
      <c r="H237" s="105"/>
      <c r="I237" s="314"/>
      <c r="J237" s="802" t="s">
        <v>602</v>
      </c>
      <c r="K237" s="620"/>
      <c r="L237" s="620"/>
      <c r="M237" s="128"/>
      <c r="N237" s="789"/>
      <c r="Q237" s="67"/>
    </row>
    <row r="238" spans="1:17" ht="12.75" customHeight="1">
      <c r="A238" s="768" t="s">
        <v>47</v>
      </c>
      <c r="B238" s="769"/>
      <c r="C238" s="153">
        <f aca="true" t="shared" si="33" ref="C238:H238">SUM(C239:C243)</f>
        <v>5545.2322</v>
      </c>
      <c r="D238" s="153">
        <f t="shared" si="33"/>
        <v>4159.3534</v>
      </c>
      <c r="E238" s="153">
        <f t="shared" si="33"/>
        <v>692.9394</v>
      </c>
      <c r="F238" s="153">
        <f t="shared" si="33"/>
        <v>692.9394</v>
      </c>
      <c r="G238" s="153">
        <f t="shared" si="33"/>
        <v>4136.7198</v>
      </c>
      <c r="H238" s="153">
        <f t="shared" si="33"/>
        <v>4136.7198</v>
      </c>
      <c r="I238" s="315"/>
      <c r="J238" s="803"/>
      <c r="K238" s="617"/>
      <c r="L238" s="617"/>
      <c r="M238" s="129"/>
      <c r="N238" s="790"/>
      <c r="Q238" s="67"/>
    </row>
    <row r="239" spans="1:17" ht="12.75" customHeight="1">
      <c r="A239" s="768" t="s">
        <v>7</v>
      </c>
      <c r="B239" s="769"/>
      <c r="C239" s="153">
        <f>SUM(D239:F239)</f>
        <v>0</v>
      </c>
      <c r="D239" s="153">
        <f aca="true" t="shared" si="34" ref="D239:H241">D246+D253+D260+D267+D274+D281+D295+D288</f>
        <v>0</v>
      </c>
      <c r="E239" s="153">
        <f t="shared" si="34"/>
        <v>0</v>
      </c>
      <c r="F239" s="153">
        <f t="shared" si="34"/>
        <v>0</v>
      </c>
      <c r="G239" s="153">
        <f t="shared" si="34"/>
        <v>0</v>
      </c>
      <c r="H239" s="153">
        <f t="shared" si="34"/>
        <v>0</v>
      </c>
      <c r="I239" s="315"/>
      <c r="J239" s="803"/>
      <c r="K239" s="617"/>
      <c r="L239" s="617"/>
      <c r="M239" s="129"/>
      <c r="N239" s="790"/>
      <c r="Q239" s="67"/>
    </row>
    <row r="240" spans="1:17" ht="12.75" customHeight="1">
      <c r="A240" s="768" t="s">
        <v>14</v>
      </c>
      <c r="B240" s="769"/>
      <c r="C240" s="153">
        <f>SUM(D240:F240)</f>
        <v>5545.2322</v>
      </c>
      <c r="D240" s="153">
        <f t="shared" si="34"/>
        <v>4159.3534</v>
      </c>
      <c r="E240" s="153">
        <f t="shared" si="34"/>
        <v>692.9394</v>
      </c>
      <c r="F240" s="153">
        <f t="shared" si="34"/>
        <v>692.9394</v>
      </c>
      <c r="G240" s="153">
        <f t="shared" si="34"/>
        <v>4136.7198</v>
      </c>
      <c r="H240" s="153">
        <f t="shared" si="34"/>
        <v>4136.7198</v>
      </c>
      <c r="I240" s="315"/>
      <c r="J240" s="803"/>
      <c r="K240" s="617"/>
      <c r="L240" s="617"/>
      <c r="M240" s="129"/>
      <c r="N240" s="790"/>
      <c r="Q240" s="67"/>
    </row>
    <row r="241" spans="1:17" ht="12.75" customHeight="1">
      <c r="A241" s="795" t="s">
        <v>15</v>
      </c>
      <c r="B241" s="796"/>
      <c r="C241" s="154">
        <f>SUM(D241:F241)</f>
        <v>0</v>
      </c>
      <c r="D241" s="154">
        <f t="shared" si="34"/>
        <v>0</v>
      </c>
      <c r="E241" s="154">
        <f t="shared" si="34"/>
        <v>0</v>
      </c>
      <c r="F241" s="154">
        <f t="shared" si="34"/>
        <v>0</v>
      </c>
      <c r="G241" s="154">
        <f t="shared" si="34"/>
        <v>0</v>
      </c>
      <c r="H241" s="154">
        <f t="shared" si="34"/>
        <v>0</v>
      </c>
      <c r="I241" s="316"/>
      <c r="J241" s="804"/>
      <c r="K241" s="623"/>
      <c r="L241" s="623"/>
      <c r="M241" s="130"/>
      <c r="N241" s="805"/>
      <c r="Q241" s="67"/>
    </row>
    <row r="242" spans="1:17" ht="12.75" customHeight="1" hidden="1">
      <c r="A242" s="793" t="s">
        <v>16</v>
      </c>
      <c r="B242" s="794"/>
      <c r="C242" s="155">
        <f>SUM(D242:F242)</f>
        <v>0</v>
      </c>
      <c r="D242" s="155">
        <f>D249+D256+D263+D270+D277+D284+D298+D291</f>
        <v>0</v>
      </c>
      <c r="E242" s="155"/>
      <c r="F242" s="155"/>
      <c r="G242" s="155"/>
      <c r="H242" s="155"/>
      <c r="I242" s="321"/>
      <c r="J242" s="323"/>
      <c r="K242" s="637"/>
      <c r="L242" s="637"/>
      <c r="M242" s="147"/>
      <c r="N242" s="636"/>
      <c r="Q242" s="67"/>
    </row>
    <row r="243" spans="1:17" ht="12.75" customHeight="1" hidden="1">
      <c r="A243" s="772" t="s">
        <v>5</v>
      </c>
      <c r="B243" s="773"/>
      <c r="C243" s="156">
        <f>SUM(D243:F243)</f>
        <v>0</v>
      </c>
      <c r="D243" s="156">
        <f>D250+D257+D264+D271+D278+D285+D299+D292</f>
        <v>0</v>
      </c>
      <c r="E243" s="156"/>
      <c r="F243" s="156"/>
      <c r="G243" s="156"/>
      <c r="H243" s="156"/>
      <c r="I243" s="334"/>
      <c r="J243" s="324"/>
      <c r="K243" s="618"/>
      <c r="L243" s="618"/>
      <c r="M243" s="149"/>
      <c r="N243" s="635"/>
      <c r="Q243" s="67"/>
    </row>
    <row r="244" spans="1:17" ht="63" customHeight="1">
      <c r="A244" s="380" t="s">
        <v>625</v>
      </c>
      <c r="B244" s="317" t="s">
        <v>324</v>
      </c>
      <c r="C244" s="105"/>
      <c r="D244" s="105"/>
      <c r="E244" s="105"/>
      <c r="F244" s="105"/>
      <c r="G244" s="105"/>
      <c r="H244" s="105"/>
      <c r="I244" s="785" t="s">
        <v>626</v>
      </c>
      <c r="J244" s="810" t="s">
        <v>489</v>
      </c>
      <c r="K244" s="616">
        <v>41883</v>
      </c>
      <c r="L244" s="616">
        <v>42735</v>
      </c>
      <c r="M244" s="127"/>
      <c r="N244" s="789"/>
      <c r="Q244" s="67"/>
    </row>
    <row r="245" spans="1:17" ht="12.75" customHeight="1">
      <c r="A245" s="768" t="s">
        <v>47</v>
      </c>
      <c r="B245" s="769"/>
      <c r="C245" s="111">
        <f aca="true" t="shared" si="35" ref="C245:H245">SUM(C246:C250)</f>
        <v>1200</v>
      </c>
      <c r="D245" s="111">
        <f t="shared" si="35"/>
        <v>400</v>
      </c>
      <c r="E245" s="111">
        <f t="shared" si="35"/>
        <v>400</v>
      </c>
      <c r="F245" s="111">
        <f t="shared" si="35"/>
        <v>400</v>
      </c>
      <c r="G245" s="111">
        <f t="shared" si="35"/>
        <v>377.8024</v>
      </c>
      <c r="H245" s="111">
        <f t="shared" si="35"/>
        <v>377.8024</v>
      </c>
      <c r="I245" s="786"/>
      <c r="J245" s="776"/>
      <c r="K245" s="617"/>
      <c r="L245" s="617"/>
      <c r="M245" s="129"/>
      <c r="N245" s="826"/>
      <c r="Q245" s="67"/>
    </row>
    <row r="246" spans="1:17" ht="12.75" customHeight="1" hidden="1">
      <c r="A246" s="768" t="s">
        <v>7</v>
      </c>
      <c r="B246" s="769"/>
      <c r="C246" s="111">
        <f>SUM(D246:F246)</f>
        <v>0</v>
      </c>
      <c r="D246" s="111"/>
      <c r="E246" s="111"/>
      <c r="F246" s="111"/>
      <c r="G246" s="111"/>
      <c r="H246" s="111"/>
      <c r="I246" s="786"/>
      <c r="J246" s="776"/>
      <c r="K246" s="617"/>
      <c r="L246" s="617"/>
      <c r="M246" s="129"/>
      <c r="N246" s="826"/>
      <c r="Q246" s="67"/>
    </row>
    <row r="247" spans="1:17" ht="12.75" customHeight="1">
      <c r="A247" s="768" t="s">
        <v>14</v>
      </c>
      <c r="B247" s="769"/>
      <c r="C247" s="111">
        <f>SUM(D247:F247)</f>
        <v>1200</v>
      </c>
      <c r="D247" s="111">
        <v>400</v>
      </c>
      <c r="E247" s="111">
        <v>400</v>
      </c>
      <c r="F247" s="111">
        <v>400</v>
      </c>
      <c r="G247" s="111">
        <v>377.8024</v>
      </c>
      <c r="H247" s="111">
        <v>377.8024</v>
      </c>
      <c r="I247" s="786"/>
      <c r="J247" s="776"/>
      <c r="K247" s="617"/>
      <c r="L247" s="617"/>
      <c r="M247" s="129">
        <v>338.012</v>
      </c>
      <c r="N247" s="826"/>
      <c r="Q247" s="67"/>
    </row>
    <row r="248" spans="1:17" ht="12.75" customHeight="1" hidden="1">
      <c r="A248" s="795" t="s">
        <v>15</v>
      </c>
      <c r="B248" s="796"/>
      <c r="C248" s="114">
        <f>SUM(D248:F248)</f>
        <v>0</v>
      </c>
      <c r="D248" s="114"/>
      <c r="E248" s="114"/>
      <c r="F248" s="114"/>
      <c r="G248" s="114"/>
      <c r="H248" s="114"/>
      <c r="I248" s="801"/>
      <c r="J248" s="777"/>
      <c r="K248" s="613"/>
      <c r="L248" s="613"/>
      <c r="M248" s="117"/>
      <c r="N248" s="827"/>
      <c r="Q248" s="67"/>
    </row>
    <row r="249" spans="1:17" ht="12.75" customHeight="1" hidden="1">
      <c r="A249" s="793" t="s">
        <v>16</v>
      </c>
      <c r="B249" s="794"/>
      <c r="C249" s="104">
        <f>SUM(D249:F249)</f>
        <v>0</v>
      </c>
      <c r="D249" s="104"/>
      <c r="E249" s="104"/>
      <c r="F249" s="104"/>
      <c r="G249" s="104"/>
      <c r="H249" s="104"/>
      <c r="I249" s="321"/>
      <c r="J249" s="328"/>
      <c r="K249" s="612"/>
      <c r="L249" s="612"/>
      <c r="M249" s="108"/>
      <c r="N249" s="636"/>
      <c r="Q249" s="67"/>
    </row>
    <row r="250" spans="1:17" ht="12.75" customHeight="1" hidden="1">
      <c r="A250" s="772" t="s">
        <v>5</v>
      </c>
      <c r="B250" s="773"/>
      <c r="C250" s="148">
        <f>SUM(D250:F250)</f>
        <v>0</v>
      </c>
      <c r="D250" s="148"/>
      <c r="E250" s="148"/>
      <c r="F250" s="148"/>
      <c r="G250" s="148"/>
      <c r="H250" s="148"/>
      <c r="I250" s="334"/>
      <c r="J250" s="329"/>
      <c r="K250" s="612"/>
      <c r="L250" s="612"/>
      <c r="M250" s="108"/>
      <c r="N250" s="635"/>
      <c r="Q250" s="67"/>
    </row>
    <row r="251" spans="1:17" ht="55.5" customHeight="1">
      <c r="A251" s="380" t="s">
        <v>627</v>
      </c>
      <c r="B251" s="317" t="s">
        <v>326</v>
      </c>
      <c r="C251" s="105"/>
      <c r="D251" s="105"/>
      <c r="E251" s="105"/>
      <c r="F251" s="105"/>
      <c r="G251" s="105"/>
      <c r="H251" s="105"/>
      <c r="I251" s="785" t="s">
        <v>628</v>
      </c>
      <c r="J251" s="800" t="s">
        <v>489</v>
      </c>
      <c r="K251" s="628">
        <v>41640</v>
      </c>
      <c r="L251" s="628">
        <v>42735</v>
      </c>
      <c r="M251" s="128"/>
      <c r="N251" s="789"/>
      <c r="Q251" s="67"/>
    </row>
    <row r="252" spans="1:17" ht="12.75" customHeight="1">
      <c r="A252" s="768" t="s">
        <v>47</v>
      </c>
      <c r="B252" s="769"/>
      <c r="C252" s="111">
        <f aca="true" t="shared" si="36" ref="C252:H252">SUM(C253:C257)</f>
        <v>878.8181999999999</v>
      </c>
      <c r="D252" s="111">
        <f t="shared" si="36"/>
        <v>292.9394</v>
      </c>
      <c r="E252" s="111">
        <f t="shared" si="36"/>
        <v>292.9394</v>
      </c>
      <c r="F252" s="111">
        <f t="shared" si="36"/>
        <v>292.9394</v>
      </c>
      <c r="G252" s="111">
        <f t="shared" si="36"/>
        <v>292.9394</v>
      </c>
      <c r="H252" s="111">
        <f t="shared" si="36"/>
        <v>292.9394</v>
      </c>
      <c r="I252" s="786"/>
      <c r="J252" s="798"/>
      <c r="K252" s="617"/>
      <c r="L252" s="617"/>
      <c r="M252" s="129"/>
      <c r="N252" s="790"/>
      <c r="Q252" s="67"/>
    </row>
    <row r="253" spans="1:17" ht="12.75" customHeight="1" hidden="1">
      <c r="A253" s="768" t="s">
        <v>7</v>
      </c>
      <c r="B253" s="769"/>
      <c r="C253" s="111">
        <f>SUM(D253:F253)</f>
        <v>0</v>
      </c>
      <c r="D253" s="111"/>
      <c r="E253" s="111"/>
      <c r="F253" s="111"/>
      <c r="G253" s="111"/>
      <c r="H253" s="111"/>
      <c r="I253" s="786"/>
      <c r="J253" s="798"/>
      <c r="K253" s="617"/>
      <c r="L253" s="617"/>
      <c r="M253" s="129"/>
      <c r="N253" s="790"/>
      <c r="Q253" s="67"/>
    </row>
    <row r="254" spans="1:17" ht="12.75" customHeight="1">
      <c r="A254" s="768" t="s">
        <v>14</v>
      </c>
      <c r="B254" s="769"/>
      <c r="C254" s="111">
        <f>SUM(D254:F254)</f>
        <v>878.8181999999999</v>
      </c>
      <c r="D254" s="111">
        <f>292.9394</f>
        <v>292.9394</v>
      </c>
      <c r="E254" s="111">
        <v>292.9394</v>
      </c>
      <c r="F254" s="111">
        <v>292.9394</v>
      </c>
      <c r="G254" s="111">
        <f>292.9394</f>
        <v>292.9394</v>
      </c>
      <c r="H254" s="111">
        <v>292.9394</v>
      </c>
      <c r="I254" s="786"/>
      <c r="J254" s="798"/>
      <c r="K254" s="617"/>
      <c r="L254" s="617"/>
      <c r="M254" s="129">
        <v>292.9394</v>
      </c>
      <c r="N254" s="790"/>
      <c r="Q254" s="67"/>
    </row>
    <row r="255" spans="1:17" ht="12.75" customHeight="1" hidden="1">
      <c r="A255" s="768" t="s">
        <v>15</v>
      </c>
      <c r="B255" s="769"/>
      <c r="C255" s="111">
        <f>SUM(D255:F255)</f>
        <v>0</v>
      </c>
      <c r="D255" s="111"/>
      <c r="E255" s="111"/>
      <c r="F255" s="111"/>
      <c r="G255" s="111"/>
      <c r="H255" s="111"/>
      <c r="I255" s="786"/>
      <c r="J255" s="798"/>
      <c r="K255" s="617"/>
      <c r="L255" s="617"/>
      <c r="M255" s="129"/>
      <c r="N255" s="790"/>
      <c r="Q255" s="67"/>
    </row>
    <row r="256" spans="1:17" ht="12.75" customHeight="1" hidden="1">
      <c r="A256" s="768" t="s">
        <v>16</v>
      </c>
      <c r="B256" s="769"/>
      <c r="C256" s="111">
        <f>SUM(D256:F256)</f>
        <v>0</v>
      </c>
      <c r="D256" s="111"/>
      <c r="E256" s="111"/>
      <c r="F256" s="111"/>
      <c r="G256" s="111"/>
      <c r="H256" s="111"/>
      <c r="I256" s="315"/>
      <c r="J256" s="798"/>
      <c r="K256" s="617"/>
      <c r="L256" s="617"/>
      <c r="M256" s="129"/>
      <c r="N256" s="626"/>
      <c r="Q256" s="67"/>
    </row>
    <row r="257" spans="1:17" ht="12.75" customHeight="1" hidden="1">
      <c r="A257" s="795" t="s">
        <v>5</v>
      </c>
      <c r="B257" s="796"/>
      <c r="C257" s="114">
        <f>SUM(D257:F257)</f>
        <v>0</v>
      </c>
      <c r="D257" s="114"/>
      <c r="E257" s="114"/>
      <c r="F257" s="114"/>
      <c r="G257" s="114"/>
      <c r="H257" s="114"/>
      <c r="I257" s="316"/>
      <c r="J257" s="799"/>
      <c r="K257" s="623"/>
      <c r="L257" s="623"/>
      <c r="M257" s="130"/>
      <c r="N257" s="627"/>
      <c r="Q257" s="67"/>
    </row>
    <row r="258" spans="1:17" ht="62.25" customHeight="1">
      <c r="A258" s="380" t="s">
        <v>629</v>
      </c>
      <c r="B258" s="317" t="s">
        <v>328</v>
      </c>
      <c r="C258" s="105"/>
      <c r="D258" s="105"/>
      <c r="E258" s="105"/>
      <c r="F258" s="105"/>
      <c r="G258" s="105"/>
      <c r="H258" s="105"/>
      <c r="I258" s="785" t="s">
        <v>609</v>
      </c>
      <c r="J258" s="800" t="s">
        <v>489</v>
      </c>
      <c r="K258" s="628">
        <v>41640</v>
      </c>
      <c r="L258" s="628">
        <v>42735</v>
      </c>
      <c r="M258" s="128"/>
      <c r="N258" s="789"/>
      <c r="Q258" s="67"/>
    </row>
    <row r="259" spans="1:17" ht="12.75" customHeight="1">
      <c r="A259" s="768" t="s">
        <v>47</v>
      </c>
      <c r="B259" s="769"/>
      <c r="C259" s="111">
        <f aca="true" t="shared" si="37" ref="C259:H259">SUM(C260:C264)</f>
        <v>1767.15</v>
      </c>
      <c r="D259" s="111">
        <f>SUM(D260:D262)</f>
        <v>1767.15</v>
      </c>
      <c r="E259" s="111">
        <f t="shared" si="37"/>
        <v>0</v>
      </c>
      <c r="F259" s="111">
        <f t="shared" si="37"/>
        <v>0</v>
      </c>
      <c r="G259" s="111">
        <f t="shared" si="37"/>
        <v>1767.15</v>
      </c>
      <c r="H259" s="111">
        <f t="shared" si="37"/>
        <v>1767.15</v>
      </c>
      <c r="I259" s="786"/>
      <c r="J259" s="798"/>
      <c r="K259" s="617"/>
      <c r="L259" s="617"/>
      <c r="M259" s="129"/>
      <c r="N259" s="790"/>
      <c r="Q259" s="67"/>
    </row>
    <row r="260" spans="1:17" ht="12.75" customHeight="1" hidden="1">
      <c r="A260" s="768" t="s">
        <v>7</v>
      </c>
      <c r="B260" s="769"/>
      <c r="C260" s="111">
        <f>SUM(D260:F260)</f>
        <v>0</v>
      </c>
      <c r="D260" s="111"/>
      <c r="E260" s="111"/>
      <c r="F260" s="111"/>
      <c r="G260" s="111"/>
      <c r="H260" s="111"/>
      <c r="I260" s="786"/>
      <c r="J260" s="798"/>
      <c r="K260" s="617"/>
      <c r="L260" s="617"/>
      <c r="M260" s="129"/>
      <c r="N260" s="790"/>
      <c r="Q260" s="67"/>
    </row>
    <row r="261" spans="1:17" ht="12.75" customHeight="1">
      <c r="A261" s="768" t="s">
        <v>14</v>
      </c>
      <c r="B261" s="769"/>
      <c r="C261" s="111">
        <f>SUM(D261:F261)</f>
        <v>1767.15</v>
      </c>
      <c r="D261" s="111">
        <v>1767.15</v>
      </c>
      <c r="E261" s="111"/>
      <c r="F261" s="111"/>
      <c r="G261" s="111">
        <v>1767.15</v>
      </c>
      <c r="H261" s="111">
        <v>1767.15</v>
      </c>
      <c r="I261" s="786"/>
      <c r="J261" s="798"/>
      <c r="K261" s="617"/>
      <c r="L261" s="617"/>
      <c r="M261" s="129">
        <v>1767.15</v>
      </c>
      <c r="N261" s="790"/>
      <c r="Q261" s="67"/>
    </row>
    <row r="262" spans="1:17" ht="12.75" customHeight="1" hidden="1">
      <c r="A262" s="768" t="s">
        <v>15</v>
      </c>
      <c r="B262" s="769"/>
      <c r="C262" s="111">
        <f>SUM(D262:F262)</f>
        <v>0</v>
      </c>
      <c r="D262" s="111"/>
      <c r="E262" s="111"/>
      <c r="F262" s="111"/>
      <c r="G262" s="111"/>
      <c r="H262" s="111"/>
      <c r="I262" s="786"/>
      <c r="J262" s="798"/>
      <c r="K262" s="617"/>
      <c r="L262" s="617"/>
      <c r="M262" s="129"/>
      <c r="N262" s="790"/>
      <c r="Q262" s="67"/>
    </row>
    <row r="263" spans="1:17" ht="12.75" customHeight="1" hidden="1">
      <c r="A263" s="768" t="s">
        <v>16</v>
      </c>
      <c r="B263" s="769"/>
      <c r="C263" s="111">
        <f>SUM(D263:F263)</f>
        <v>0</v>
      </c>
      <c r="D263" s="111"/>
      <c r="E263" s="111"/>
      <c r="F263" s="111"/>
      <c r="G263" s="111"/>
      <c r="H263" s="111"/>
      <c r="I263" s="315"/>
      <c r="J263" s="798"/>
      <c r="K263" s="617"/>
      <c r="L263" s="617"/>
      <c r="M263" s="129"/>
      <c r="N263" s="626"/>
      <c r="Q263" s="67"/>
    </row>
    <row r="264" spans="1:17" ht="12.75" customHeight="1" hidden="1">
      <c r="A264" s="772" t="s">
        <v>5</v>
      </c>
      <c r="B264" s="773"/>
      <c r="C264" s="148">
        <f>SUM(D264:F264)</f>
        <v>0</v>
      </c>
      <c r="D264" s="148"/>
      <c r="E264" s="148"/>
      <c r="F264" s="148"/>
      <c r="G264" s="148"/>
      <c r="H264" s="148"/>
      <c r="I264" s="334"/>
      <c r="J264" s="819"/>
      <c r="K264" s="618"/>
      <c r="L264" s="618"/>
      <c r="M264" s="149"/>
      <c r="N264" s="635"/>
      <c r="Q264" s="67"/>
    </row>
    <row r="265" spans="1:17" ht="25.5" customHeight="1">
      <c r="A265" s="380" t="s">
        <v>630</v>
      </c>
      <c r="B265" s="317" t="s">
        <v>330</v>
      </c>
      <c r="C265" s="105"/>
      <c r="D265" s="105"/>
      <c r="E265" s="105"/>
      <c r="F265" s="105"/>
      <c r="G265" s="105"/>
      <c r="H265" s="105"/>
      <c r="I265" s="785" t="s">
        <v>631</v>
      </c>
      <c r="J265" s="810" t="s">
        <v>484</v>
      </c>
      <c r="K265" s="616">
        <v>41791</v>
      </c>
      <c r="L265" s="616">
        <v>42735</v>
      </c>
      <c r="M265" s="127"/>
      <c r="N265" s="789"/>
      <c r="Q265" s="67"/>
    </row>
    <row r="266" spans="1:17" ht="12.75" customHeight="1">
      <c r="A266" s="768" t="s">
        <v>47</v>
      </c>
      <c r="B266" s="769"/>
      <c r="C266" s="111">
        <f aca="true" t="shared" si="38" ref="C266:H266">SUM(C267:C271)</f>
        <v>600</v>
      </c>
      <c r="D266" s="111">
        <f t="shared" si="38"/>
        <v>600</v>
      </c>
      <c r="E266" s="111">
        <f t="shared" si="38"/>
        <v>0</v>
      </c>
      <c r="F266" s="111">
        <f t="shared" si="38"/>
        <v>0</v>
      </c>
      <c r="G266" s="111">
        <f t="shared" si="38"/>
        <v>600</v>
      </c>
      <c r="H266" s="111">
        <f t="shared" si="38"/>
        <v>600</v>
      </c>
      <c r="I266" s="786"/>
      <c r="J266" s="776"/>
      <c r="K266" s="617"/>
      <c r="L266" s="617"/>
      <c r="M266" s="129"/>
      <c r="N266" s="790"/>
      <c r="Q266" s="67"/>
    </row>
    <row r="267" spans="1:17" ht="12.75" customHeight="1" hidden="1">
      <c r="A267" s="768" t="s">
        <v>7</v>
      </c>
      <c r="B267" s="769"/>
      <c r="C267" s="111">
        <f>SUM(D267:F267)</f>
        <v>0</v>
      </c>
      <c r="D267" s="111"/>
      <c r="E267" s="111"/>
      <c r="F267" s="111"/>
      <c r="G267" s="111"/>
      <c r="H267" s="111"/>
      <c r="I267" s="786"/>
      <c r="J267" s="776"/>
      <c r="K267" s="617"/>
      <c r="L267" s="617"/>
      <c r="M267" s="129"/>
      <c r="N267" s="790"/>
      <c r="Q267" s="67"/>
    </row>
    <row r="268" spans="1:17" ht="12.75" customHeight="1">
      <c r="A268" s="768" t="s">
        <v>14</v>
      </c>
      <c r="B268" s="769"/>
      <c r="C268" s="111">
        <f>SUM(D268:F268)</f>
        <v>600</v>
      </c>
      <c r="D268" s="111">
        <v>600</v>
      </c>
      <c r="E268" s="111"/>
      <c r="F268" s="111"/>
      <c r="G268" s="111">
        <v>600</v>
      </c>
      <c r="H268" s="111">
        <v>600</v>
      </c>
      <c r="I268" s="786"/>
      <c r="J268" s="776"/>
      <c r="K268" s="617"/>
      <c r="L268" s="617"/>
      <c r="M268" s="129">
        <v>600</v>
      </c>
      <c r="N268" s="790"/>
      <c r="Q268" s="67"/>
    </row>
    <row r="269" spans="1:17" ht="12.75" customHeight="1" hidden="1">
      <c r="A269" s="768" t="s">
        <v>15</v>
      </c>
      <c r="B269" s="769"/>
      <c r="C269" s="111">
        <f>SUM(D269:F269)</f>
        <v>0</v>
      </c>
      <c r="D269" s="111"/>
      <c r="E269" s="111"/>
      <c r="F269" s="111"/>
      <c r="G269" s="111"/>
      <c r="H269" s="111"/>
      <c r="I269" s="786"/>
      <c r="J269" s="776"/>
      <c r="K269" s="612"/>
      <c r="L269" s="612"/>
      <c r="M269" s="108"/>
      <c r="N269" s="790"/>
      <c r="Q269" s="67"/>
    </row>
    <row r="270" spans="1:17" ht="12.75" customHeight="1" hidden="1">
      <c r="A270" s="768" t="s">
        <v>16</v>
      </c>
      <c r="B270" s="769"/>
      <c r="C270" s="111">
        <f>SUM(D270:F270)</f>
        <v>0</v>
      </c>
      <c r="D270" s="111"/>
      <c r="E270" s="111"/>
      <c r="F270" s="111"/>
      <c r="G270" s="111"/>
      <c r="H270" s="111"/>
      <c r="I270" s="315"/>
      <c r="J270" s="776"/>
      <c r="K270" s="612"/>
      <c r="L270" s="612"/>
      <c r="M270" s="108"/>
      <c r="N270" s="626"/>
      <c r="Q270" s="67"/>
    </row>
    <row r="271" spans="1:17" ht="12.75" customHeight="1" hidden="1">
      <c r="A271" s="795" t="s">
        <v>5</v>
      </c>
      <c r="B271" s="796"/>
      <c r="C271" s="114">
        <f>SUM(D271:F271)</f>
        <v>0</v>
      </c>
      <c r="D271" s="114"/>
      <c r="E271" s="114"/>
      <c r="F271" s="114"/>
      <c r="G271" s="114"/>
      <c r="H271" s="114"/>
      <c r="I271" s="316"/>
      <c r="J271" s="777"/>
      <c r="K271" s="613"/>
      <c r="L271" s="613"/>
      <c r="M271" s="117"/>
      <c r="N271" s="627"/>
      <c r="Q271" s="67"/>
    </row>
    <row r="272" spans="1:17" ht="33" customHeight="1">
      <c r="A272" s="380" t="s">
        <v>632</v>
      </c>
      <c r="B272" s="317" t="s">
        <v>332</v>
      </c>
      <c r="C272" s="105"/>
      <c r="D272" s="105"/>
      <c r="E272" s="105"/>
      <c r="F272" s="105"/>
      <c r="G272" s="105"/>
      <c r="H272" s="105"/>
      <c r="I272" s="785" t="s">
        <v>631</v>
      </c>
      <c r="J272" s="810" t="s">
        <v>484</v>
      </c>
      <c r="K272" s="616">
        <v>41821</v>
      </c>
      <c r="L272" s="616">
        <v>42735</v>
      </c>
      <c r="M272" s="127"/>
      <c r="N272" s="789"/>
      <c r="Q272" s="67"/>
    </row>
    <row r="273" spans="1:17" ht="12.75" customHeight="1">
      <c r="A273" s="768" t="s">
        <v>47</v>
      </c>
      <c r="B273" s="769"/>
      <c r="C273" s="111">
        <f aca="true" t="shared" si="39" ref="C273:H273">SUM(C274:C278)</f>
        <v>100</v>
      </c>
      <c r="D273" s="111">
        <f t="shared" si="39"/>
        <v>100</v>
      </c>
      <c r="E273" s="111">
        <f t="shared" si="39"/>
        <v>0</v>
      </c>
      <c r="F273" s="111">
        <f t="shared" si="39"/>
        <v>0</v>
      </c>
      <c r="G273" s="111">
        <f t="shared" si="39"/>
        <v>100</v>
      </c>
      <c r="H273" s="111">
        <f t="shared" si="39"/>
        <v>100</v>
      </c>
      <c r="I273" s="786"/>
      <c r="J273" s="776"/>
      <c r="K273" s="617"/>
      <c r="L273" s="617"/>
      <c r="M273" s="129"/>
      <c r="N273" s="790"/>
      <c r="Q273" s="67"/>
    </row>
    <row r="274" spans="1:17" ht="12.75" customHeight="1" hidden="1">
      <c r="A274" s="768" t="s">
        <v>7</v>
      </c>
      <c r="B274" s="769"/>
      <c r="C274" s="111">
        <f>SUM(D274:F274)</f>
        <v>0</v>
      </c>
      <c r="D274" s="111"/>
      <c r="E274" s="111"/>
      <c r="F274" s="111"/>
      <c r="G274" s="111"/>
      <c r="H274" s="111"/>
      <c r="I274" s="786"/>
      <c r="J274" s="776"/>
      <c r="K274" s="617"/>
      <c r="L274" s="617"/>
      <c r="M274" s="129"/>
      <c r="N274" s="790"/>
      <c r="Q274" s="67"/>
    </row>
    <row r="275" spans="1:17" ht="12.75" customHeight="1">
      <c r="A275" s="768" t="s">
        <v>14</v>
      </c>
      <c r="B275" s="769"/>
      <c r="C275" s="111">
        <f>SUM(D275:F275)</f>
        <v>100</v>
      </c>
      <c r="D275" s="111">
        <v>100</v>
      </c>
      <c r="E275" s="111"/>
      <c r="F275" s="111"/>
      <c r="G275" s="111">
        <v>100</v>
      </c>
      <c r="H275" s="111">
        <v>100</v>
      </c>
      <c r="I275" s="786"/>
      <c r="J275" s="776"/>
      <c r="K275" s="617"/>
      <c r="L275" s="617"/>
      <c r="M275" s="129">
        <v>100</v>
      </c>
      <c r="N275" s="790"/>
      <c r="Q275" s="67"/>
    </row>
    <row r="276" spans="1:17" ht="12.75" customHeight="1" hidden="1">
      <c r="A276" s="768" t="s">
        <v>15</v>
      </c>
      <c r="B276" s="769"/>
      <c r="C276" s="111">
        <f>SUM(D276:F276)</f>
        <v>0</v>
      </c>
      <c r="D276" s="111"/>
      <c r="E276" s="111"/>
      <c r="F276" s="111"/>
      <c r="G276" s="111"/>
      <c r="H276" s="111"/>
      <c r="I276" s="786"/>
      <c r="J276" s="776"/>
      <c r="K276" s="612"/>
      <c r="L276" s="612"/>
      <c r="M276" s="108"/>
      <c r="N276" s="790"/>
      <c r="Q276" s="67"/>
    </row>
    <row r="277" spans="1:17" ht="12.75" customHeight="1" hidden="1">
      <c r="A277" s="768" t="s">
        <v>16</v>
      </c>
      <c r="B277" s="769"/>
      <c r="C277" s="111">
        <f>SUM(D277:F277)</f>
        <v>0</v>
      </c>
      <c r="D277" s="111"/>
      <c r="E277" s="111"/>
      <c r="F277" s="111"/>
      <c r="G277" s="111"/>
      <c r="H277" s="111"/>
      <c r="I277" s="315"/>
      <c r="J277" s="776"/>
      <c r="K277" s="612"/>
      <c r="L277" s="612"/>
      <c r="M277" s="108"/>
      <c r="N277" s="626"/>
      <c r="Q277" s="67"/>
    </row>
    <row r="278" spans="1:17" ht="12.75" customHeight="1" hidden="1">
      <c r="A278" s="795" t="s">
        <v>5</v>
      </c>
      <c r="B278" s="796"/>
      <c r="C278" s="114">
        <f>SUM(D278:F278)</f>
        <v>0</v>
      </c>
      <c r="D278" s="114"/>
      <c r="E278" s="114"/>
      <c r="F278" s="114"/>
      <c r="G278" s="114"/>
      <c r="H278" s="114"/>
      <c r="I278" s="316"/>
      <c r="J278" s="777"/>
      <c r="K278" s="613"/>
      <c r="L278" s="613"/>
      <c r="M278" s="117"/>
      <c r="N278" s="627"/>
      <c r="Q278" s="67"/>
    </row>
    <row r="279" spans="1:17" ht="63" customHeight="1">
      <c r="A279" s="380" t="s">
        <v>633</v>
      </c>
      <c r="B279" s="317" t="s">
        <v>334</v>
      </c>
      <c r="C279" s="105"/>
      <c r="D279" s="105"/>
      <c r="E279" s="105"/>
      <c r="F279" s="105"/>
      <c r="G279" s="105"/>
      <c r="H279" s="105"/>
      <c r="I279" s="785" t="s">
        <v>634</v>
      </c>
      <c r="J279" s="810" t="s">
        <v>484</v>
      </c>
      <c r="K279" s="616">
        <v>41640</v>
      </c>
      <c r="L279" s="616">
        <v>42735</v>
      </c>
      <c r="M279" s="127"/>
      <c r="N279" s="789"/>
      <c r="Q279" s="67"/>
    </row>
    <row r="280" spans="1:17" ht="12.75" customHeight="1">
      <c r="A280" s="768" t="s">
        <v>47</v>
      </c>
      <c r="B280" s="769"/>
      <c r="C280" s="111">
        <f aca="true" t="shared" si="40" ref="C280:H280">SUM(C281:C285)</f>
        <v>900</v>
      </c>
      <c r="D280" s="111">
        <f t="shared" si="40"/>
        <v>900</v>
      </c>
      <c r="E280" s="111">
        <f t="shared" si="40"/>
        <v>0</v>
      </c>
      <c r="F280" s="111">
        <f t="shared" si="40"/>
        <v>0</v>
      </c>
      <c r="G280" s="111">
        <f t="shared" si="40"/>
        <v>899.564</v>
      </c>
      <c r="H280" s="111">
        <f t="shared" si="40"/>
        <v>899.564</v>
      </c>
      <c r="I280" s="786"/>
      <c r="J280" s="776"/>
      <c r="K280" s="617"/>
      <c r="L280" s="617"/>
      <c r="M280" s="129"/>
      <c r="N280" s="790"/>
      <c r="Q280" s="67"/>
    </row>
    <row r="281" spans="1:17" ht="12.75" customHeight="1" hidden="1">
      <c r="A281" s="768" t="s">
        <v>7</v>
      </c>
      <c r="B281" s="769"/>
      <c r="C281" s="111">
        <f>SUM(D281:F281)</f>
        <v>0</v>
      </c>
      <c r="D281" s="111"/>
      <c r="E281" s="111"/>
      <c r="F281" s="111"/>
      <c r="G281" s="111"/>
      <c r="H281" s="111"/>
      <c r="I281" s="786"/>
      <c r="J281" s="776"/>
      <c r="K281" s="617"/>
      <c r="L281" s="617"/>
      <c r="M281" s="129"/>
      <c r="N281" s="790"/>
      <c r="Q281" s="67"/>
    </row>
    <row r="282" spans="1:17" ht="12.75" customHeight="1">
      <c r="A282" s="768" t="s">
        <v>14</v>
      </c>
      <c r="B282" s="769"/>
      <c r="C282" s="111">
        <f>SUM(D282:F282)</f>
        <v>900</v>
      </c>
      <c r="D282" s="111">
        <v>900</v>
      </c>
      <c r="E282" s="111"/>
      <c r="F282" s="111"/>
      <c r="G282" s="111">
        <v>899.564</v>
      </c>
      <c r="H282" s="111">
        <v>899.564</v>
      </c>
      <c r="I282" s="786"/>
      <c r="J282" s="776"/>
      <c r="K282" s="617"/>
      <c r="L282" s="617"/>
      <c r="M282" s="129">
        <v>899.564</v>
      </c>
      <c r="N282" s="790"/>
      <c r="Q282" s="67"/>
    </row>
    <row r="283" spans="1:17" ht="12.75" customHeight="1" hidden="1">
      <c r="A283" s="795" t="s">
        <v>15</v>
      </c>
      <c r="B283" s="796"/>
      <c r="C283" s="114">
        <f>SUM(D283:F283)</f>
        <v>0</v>
      </c>
      <c r="D283" s="114"/>
      <c r="E283" s="114"/>
      <c r="F283" s="114"/>
      <c r="G283" s="114"/>
      <c r="H283" s="114"/>
      <c r="I283" s="801"/>
      <c r="J283" s="777"/>
      <c r="K283" s="613"/>
      <c r="L283" s="613"/>
      <c r="M283" s="117"/>
      <c r="N283" s="805"/>
      <c r="Q283" s="67"/>
    </row>
    <row r="284" spans="1:17" ht="12.75" customHeight="1" hidden="1">
      <c r="A284" s="793" t="s">
        <v>16</v>
      </c>
      <c r="B284" s="794"/>
      <c r="C284" s="104">
        <f>SUM(D284:F284)</f>
        <v>0</v>
      </c>
      <c r="D284" s="104"/>
      <c r="E284" s="104"/>
      <c r="F284" s="104"/>
      <c r="G284" s="104"/>
      <c r="H284" s="104"/>
      <c r="I284" s="321"/>
      <c r="J284" s="328"/>
      <c r="K284" s="612"/>
      <c r="L284" s="612"/>
      <c r="M284" s="108"/>
      <c r="N284" s="636"/>
      <c r="Q284" s="67"/>
    </row>
    <row r="285" spans="1:17" ht="12.75" customHeight="1" hidden="1">
      <c r="A285" s="795" t="s">
        <v>5</v>
      </c>
      <c r="B285" s="796"/>
      <c r="C285" s="114">
        <f>SUM(D285:F285)</f>
        <v>0</v>
      </c>
      <c r="D285" s="114"/>
      <c r="E285" s="114"/>
      <c r="F285" s="114"/>
      <c r="G285" s="114"/>
      <c r="H285" s="114"/>
      <c r="I285" s="316"/>
      <c r="J285" s="329"/>
      <c r="K285" s="613"/>
      <c r="L285" s="613"/>
      <c r="M285" s="117"/>
      <c r="N285" s="627"/>
      <c r="Q285" s="67"/>
    </row>
    <row r="286" spans="1:17" ht="56.25" customHeight="1">
      <c r="A286" s="380" t="s">
        <v>635</v>
      </c>
      <c r="B286" s="317" t="s">
        <v>336</v>
      </c>
      <c r="C286" s="105"/>
      <c r="D286" s="105"/>
      <c r="E286" s="105"/>
      <c r="F286" s="105"/>
      <c r="G286" s="105"/>
      <c r="H286" s="105"/>
      <c r="I286" s="785" t="s">
        <v>636</v>
      </c>
      <c r="J286" s="800" t="s">
        <v>489</v>
      </c>
      <c r="K286" s="628">
        <v>41913</v>
      </c>
      <c r="L286" s="628">
        <v>42735</v>
      </c>
      <c r="M286" s="128"/>
      <c r="N286" s="789"/>
      <c r="Q286" s="67"/>
    </row>
    <row r="287" spans="1:17" ht="12.75" customHeight="1">
      <c r="A287" s="768" t="s">
        <v>47</v>
      </c>
      <c r="B287" s="769"/>
      <c r="C287" s="111">
        <f aca="true" t="shared" si="41" ref="C287:H287">SUM(C288:C292)</f>
        <v>0</v>
      </c>
      <c r="D287" s="111">
        <f t="shared" si="41"/>
        <v>0</v>
      </c>
      <c r="E287" s="111">
        <f t="shared" si="41"/>
        <v>0</v>
      </c>
      <c r="F287" s="111">
        <f t="shared" si="41"/>
        <v>0</v>
      </c>
      <c r="G287" s="111">
        <f t="shared" si="41"/>
        <v>0</v>
      </c>
      <c r="H287" s="111">
        <f t="shared" si="41"/>
        <v>0</v>
      </c>
      <c r="I287" s="786"/>
      <c r="J287" s="798"/>
      <c r="K287" s="617"/>
      <c r="L287" s="617"/>
      <c r="M287" s="129"/>
      <c r="N287" s="790"/>
      <c r="Q287" s="67"/>
    </row>
    <row r="288" spans="1:17" ht="12.75" customHeight="1" hidden="1">
      <c r="A288" s="768" t="s">
        <v>7</v>
      </c>
      <c r="B288" s="769"/>
      <c r="C288" s="111">
        <f>SUM(D288:F288)</f>
        <v>0</v>
      </c>
      <c r="D288" s="111"/>
      <c r="E288" s="111"/>
      <c r="F288" s="111"/>
      <c r="G288" s="111"/>
      <c r="H288" s="111"/>
      <c r="I288" s="786"/>
      <c r="J288" s="798"/>
      <c r="K288" s="617"/>
      <c r="L288" s="617"/>
      <c r="M288" s="129"/>
      <c r="N288" s="790"/>
      <c r="Q288" s="67"/>
    </row>
    <row r="289" spans="1:17" ht="12.75" customHeight="1">
      <c r="A289" s="768" t="s">
        <v>14</v>
      </c>
      <c r="B289" s="769"/>
      <c r="C289" s="111">
        <f>SUM(D289:F289)</f>
        <v>0</v>
      </c>
      <c r="D289" s="111">
        <v>0</v>
      </c>
      <c r="E289" s="111"/>
      <c r="F289" s="111"/>
      <c r="G289" s="111">
        <v>0</v>
      </c>
      <c r="H289" s="111">
        <v>0</v>
      </c>
      <c r="I289" s="786"/>
      <c r="J289" s="798"/>
      <c r="K289" s="617"/>
      <c r="L289" s="617"/>
      <c r="M289" s="129"/>
      <c r="N289" s="790"/>
      <c r="Q289" s="67"/>
    </row>
    <row r="290" spans="1:17" ht="12.75" customHeight="1" hidden="1">
      <c r="A290" s="768" t="s">
        <v>15</v>
      </c>
      <c r="B290" s="769"/>
      <c r="C290" s="111">
        <f>SUM(D290:F290)</f>
        <v>0</v>
      </c>
      <c r="D290" s="111"/>
      <c r="E290" s="111"/>
      <c r="F290" s="111"/>
      <c r="G290" s="111"/>
      <c r="H290" s="111"/>
      <c r="I290" s="786"/>
      <c r="J290" s="798"/>
      <c r="K290" s="617"/>
      <c r="L290" s="617"/>
      <c r="M290" s="129"/>
      <c r="N290" s="790"/>
      <c r="Q290" s="67"/>
    </row>
    <row r="291" spans="1:17" ht="12.75" customHeight="1" hidden="1">
      <c r="A291" s="768" t="s">
        <v>16</v>
      </c>
      <c r="B291" s="769"/>
      <c r="C291" s="111">
        <f>SUM(D291:F291)</f>
        <v>0</v>
      </c>
      <c r="D291" s="111"/>
      <c r="E291" s="111"/>
      <c r="F291" s="111"/>
      <c r="G291" s="111"/>
      <c r="H291" s="111"/>
      <c r="I291" s="315"/>
      <c r="J291" s="798"/>
      <c r="K291" s="617"/>
      <c r="L291" s="617"/>
      <c r="M291" s="129"/>
      <c r="N291" s="626"/>
      <c r="Q291" s="67"/>
    </row>
    <row r="292" spans="1:17" ht="12.75" customHeight="1" hidden="1">
      <c r="A292" s="795" t="s">
        <v>5</v>
      </c>
      <c r="B292" s="796"/>
      <c r="C292" s="114">
        <f>SUM(D292:F292)</f>
        <v>0</v>
      </c>
      <c r="D292" s="114"/>
      <c r="E292" s="114"/>
      <c r="F292" s="114"/>
      <c r="G292" s="114"/>
      <c r="H292" s="114"/>
      <c r="I292" s="316"/>
      <c r="J292" s="799"/>
      <c r="K292" s="623"/>
      <c r="L292" s="623"/>
      <c r="M292" s="130"/>
      <c r="N292" s="627"/>
      <c r="Q292" s="67"/>
    </row>
    <row r="293" spans="1:17" ht="42" customHeight="1">
      <c r="A293" s="380" t="s">
        <v>637</v>
      </c>
      <c r="B293" s="317" t="s">
        <v>338</v>
      </c>
      <c r="C293" s="105"/>
      <c r="D293" s="105"/>
      <c r="E293" s="105"/>
      <c r="F293" s="105"/>
      <c r="G293" s="105"/>
      <c r="H293" s="105"/>
      <c r="I293" s="785" t="s">
        <v>638</v>
      </c>
      <c r="J293" s="800" t="s">
        <v>484</v>
      </c>
      <c r="K293" s="628">
        <v>41760</v>
      </c>
      <c r="L293" s="628">
        <v>41912</v>
      </c>
      <c r="M293" s="128"/>
      <c r="N293" s="789"/>
      <c r="Q293" s="67"/>
    </row>
    <row r="294" spans="1:17" ht="12.75" customHeight="1">
      <c r="A294" s="768" t="s">
        <v>47</v>
      </c>
      <c r="B294" s="769"/>
      <c r="C294" s="111">
        <f aca="true" t="shared" si="42" ref="C294:H294">SUM(C295:C299)</f>
        <v>99.264</v>
      </c>
      <c r="D294" s="111">
        <f t="shared" si="42"/>
        <v>99.264</v>
      </c>
      <c r="E294" s="111">
        <f t="shared" si="42"/>
        <v>0</v>
      </c>
      <c r="F294" s="111">
        <f t="shared" si="42"/>
        <v>0</v>
      </c>
      <c r="G294" s="111">
        <f t="shared" si="42"/>
        <v>99.264</v>
      </c>
      <c r="H294" s="111">
        <f t="shared" si="42"/>
        <v>99.264</v>
      </c>
      <c r="I294" s="786"/>
      <c r="J294" s="798"/>
      <c r="K294" s="617"/>
      <c r="L294" s="617"/>
      <c r="M294" s="129"/>
      <c r="N294" s="790"/>
      <c r="Q294" s="67"/>
    </row>
    <row r="295" spans="1:17" ht="12.75" customHeight="1" hidden="1">
      <c r="A295" s="768" t="s">
        <v>7</v>
      </c>
      <c r="B295" s="769"/>
      <c r="C295" s="111">
        <f>SUM(D295:F295)</f>
        <v>0</v>
      </c>
      <c r="D295" s="111"/>
      <c r="E295" s="111"/>
      <c r="F295" s="111"/>
      <c r="G295" s="111"/>
      <c r="H295" s="111"/>
      <c r="I295" s="786"/>
      <c r="J295" s="798"/>
      <c r="K295" s="617"/>
      <c r="L295" s="617"/>
      <c r="M295" s="129"/>
      <c r="N295" s="790"/>
      <c r="Q295" s="67"/>
    </row>
    <row r="296" spans="1:17" ht="12.75" customHeight="1">
      <c r="A296" s="768" t="s">
        <v>14</v>
      </c>
      <c r="B296" s="769"/>
      <c r="C296" s="111">
        <f>SUM(D296:F296)</f>
        <v>99.264</v>
      </c>
      <c r="D296" s="111">
        <v>99.264</v>
      </c>
      <c r="E296" s="111"/>
      <c r="F296" s="111"/>
      <c r="G296" s="111">
        <v>99.264</v>
      </c>
      <c r="H296" s="111">
        <v>99.264</v>
      </c>
      <c r="I296" s="786"/>
      <c r="J296" s="798"/>
      <c r="K296" s="617"/>
      <c r="L296" s="617"/>
      <c r="M296" s="129"/>
      <c r="N296" s="790"/>
      <c r="Q296" s="67"/>
    </row>
    <row r="297" spans="1:17" ht="12.75" customHeight="1" hidden="1">
      <c r="A297" s="768" t="s">
        <v>15</v>
      </c>
      <c r="B297" s="769"/>
      <c r="C297" s="111">
        <f>SUM(D297:F297)</f>
        <v>0</v>
      </c>
      <c r="D297" s="111"/>
      <c r="E297" s="111"/>
      <c r="F297" s="111"/>
      <c r="G297" s="111"/>
      <c r="H297" s="111"/>
      <c r="I297" s="786"/>
      <c r="J297" s="798"/>
      <c r="K297" s="617"/>
      <c r="L297" s="617"/>
      <c r="M297" s="129"/>
      <c r="N297" s="790"/>
      <c r="Q297" s="67"/>
    </row>
    <row r="298" spans="1:17" ht="12.75" customHeight="1" hidden="1">
      <c r="A298" s="768" t="s">
        <v>16</v>
      </c>
      <c r="B298" s="769"/>
      <c r="C298" s="111">
        <f>SUM(D298:F298)</f>
        <v>0</v>
      </c>
      <c r="D298" s="111"/>
      <c r="E298" s="111"/>
      <c r="F298" s="111"/>
      <c r="G298" s="111"/>
      <c r="H298" s="111"/>
      <c r="I298" s="315"/>
      <c r="J298" s="798"/>
      <c r="K298" s="617"/>
      <c r="L298" s="617"/>
      <c r="M298" s="129"/>
      <c r="N298" s="626"/>
      <c r="Q298" s="67"/>
    </row>
    <row r="299" spans="1:17" ht="12.75" customHeight="1" hidden="1">
      <c r="A299" s="795" t="s">
        <v>5</v>
      </c>
      <c r="B299" s="796"/>
      <c r="C299" s="114">
        <f>SUM(D299:F299)</f>
        <v>0</v>
      </c>
      <c r="D299" s="114"/>
      <c r="E299" s="114"/>
      <c r="F299" s="114"/>
      <c r="G299" s="114"/>
      <c r="H299" s="114"/>
      <c r="I299" s="316"/>
      <c r="J299" s="799"/>
      <c r="K299" s="623"/>
      <c r="L299" s="623"/>
      <c r="M299" s="130"/>
      <c r="N299" s="627"/>
      <c r="Q299" s="67"/>
    </row>
    <row r="300" spans="1:17" ht="34.5" customHeight="1">
      <c r="A300" s="380" t="s">
        <v>639</v>
      </c>
      <c r="B300" s="317" t="s">
        <v>340</v>
      </c>
      <c r="C300" s="105"/>
      <c r="D300" s="105"/>
      <c r="E300" s="105"/>
      <c r="F300" s="105"/>
      <c r="G300" s="105"/>
      <c r="H300" s="105"/>
      <c r="I300" s="314"/>
      <c r="J300" s="802" t="s">
        <v>562</v>
      </c>
      <c r="K300" s="620"/>
      <c r="L300" s="620"/>
      <c r="M300" s="128"/>
      <c r="N300" s="789"/>
      <c r="Q300" s="67"/>
    </row>
    <row r="301" spans="1:17" ht="12.75" customHeight="1">
      <c r="A301" s="768" t="s">
        <v>47</v>
      </c>
      <c r="B301" s="769"/>
      <c r="C301" s="153">
        <f aca="true" t="shared" si="43" ref="C301:H301">SUM(C302:C306)</f>
        <v>66309.18611</v>
      </c>
      <c r="D301" s="153">
        <f>SUM(D302:D306)</f>
        <v>66309.18611</v>
      </c>
      <c r="E301" s="153">
        <f t="shared" si="43"/>
        <v>0</v>
      </c>
      <c r="F301" s="153">
        <f t="shared" si="43"/>
        <v>0</v>
      </c>
      <c r="G301" s="153">
        <f t="shared" si="43"/>
        <v>65234.59518</v>
      </c>
      <c r="H301" s="153">
        <f t="shared" si="43"/>
        <v>65233.295179999994</v>
      </c>
      <c r="I301" s="315"/>
      <c r="J301" s="803"/>
      <c r="K301" s="617"/>
      <c r="L301" s="617"/>
      <c r="M301" s="129"/>
      <c r="N301" s="790"/>
      <c r="Q301" s="67"/>
    </row>
    <row r="302" spans="1:17" ht="12.75" customHeight="1">
      <c r="A302" s="768" t="s">
        <v>7</v>
      </c>
      <c r="B302" s="769"/>
      <c r="C302" s="153">
        <f>SUM(D302:F302)</f>
        <v>922.5</v>
      </c>
      <c r="D302" s="153">
        <f aca="true" t="shared" si="44" ref="D302:H304">D310+D317+D324+D331+D338+D345</f>
        <v>922.5</v>
      </c>
      <c r="E302" s="153">
        <f t="shared" si="44"/>
        <v>0</v>
      </c>
      <c r="F302" s="153">
        <f t="shared" si="44"/>
        <v>0</v>
      </c>
      <c r="G302" s="153">
        <f t="shared" si="44"/>
        <v>922.5</v>
      </c>
      <c r="H302" s="153">
        <f t="shared" si="44"/>
        <v>922.5</v>
      </c>
      <c r="I302" s="315"/>
      <c r="J302" s="803"/>
      <c r="K302" s="617"/>
      <c r="L302" s="617"/>
      <c r="M302" s="129"/>
      <c r="N302" s="790"/>
      <c r="Q302" s="67"/>
    </row>
    <row r="303" spans="1:17" ht="12.75" customHeight="1">
      <c r="A303" s="768" t="s">
        <v>14</v>
      </c>
      <c r="B303" s="769"/>
      <c r="C303" s="153">
        <f>SUM(D303:F303)</f>
        <v>65386.686109999995</v>
      </c>
      <c r="D303" s="153">
        <f>D311+D318+D325+D332+D339+D346</f>
        <v>65386.686109999995</v>
      </c>
      <c r="E303" s="153">
        <f t="shared" si="44"/>
        <v>0</v>
      </c>
      <c r="F303" s="153">
        <f t="shared" si="44"/>
        <v>0</v>
      </c>
      <c r="G303" s="153">
        <f>G311+G318+G325+G332+G339+G346</f>
        <v>64312.09518</v>
      </c>
      <c r="H303" s="153">
        <f>H311+H318+H325+H332+H339+H346</f>
        <v>64310.795179999994</v>
      </c>
      <c r="I303" s="315"/>
      <c r="J303" s="803"/>
      <c r="K303" s="617"/>
      <c r="L303" s="617"/>
      <c r="M303" s="129"/>
      <c r="N303" s="790"/>
      <c r="Q303" s="67"/>
    </row>
    <row r="304" spans="1:17" ht="12.75" customHeight="1">
      <c r="A304" s="795" t="s">
        <v>15</v>
      </c>
      <c r="B304" s="796"/>
      <c r="C304" s="154">
        <f>SUM(D304:F304)</f>
        <v>0</v>
      </c>
      <c r="D304" s="154">
        <f t="shared" si="44"/>
        <v>0</v>
      </c>
      <c r="E304" s="154">
        <f t="shared" si="44"/>
        <v>0</v>
      </c>
      <c r="F304" s="154">
        <f t="shared" si="44"/>
        <v>0</v>
      </c>
      <c r="G304" s="154">
        <f t="shared" si="44"/>
        <v>0</v>
      </c>
      <c r="H304" s="154">
        <f t="shared" si="44"/>
        <v>0</v>
      </c>
      <c r="I304" s="316"/>
      <c r="J304" s="804"/>
      <c r="K304" s="623"/>
      <c r="L304" s="623"/>
      <c r="M304" s="130"/>
      <c r="N304" s="805"/>
      <c r="Q304" s="67"/>
    </row>
    <row r="305" spans="1:17" ht="12.75" customHeight="1" hidden="1">
      <c r="A305" s="793" t="s">
        <v>16</v>
      </c>
      <c r="B305" s="794"/>
      <c r="C305" s="155">
        <f>SUM(D305:F305)</f>
        <v>0</v>
      </c>
      <c r="D305" s="155">
        <f>D313+D320+D327+D334+D341+D348</f>
        <v>0</v>
      </c>
      <c r="E305" s="155"/>
      <c r="F305" s="155"/>
      <c r="G305" s="155"/>
      <c r="H305" s="155"/>
      <c r="I305" s="321"/>
      <c r="J305" s="323"/>
      <c r="K305" s="637"/>
      <c r="L305" s="637"/>
      <c r="M305" s="147"/>
      <c r="N305" s="638"/>
      <c r="Q305" s="67"/>
    </row>
    <row r="306" spans="1:17" ht="14.25" customHeight="1" hidden="1">
      <c r="A306" s="768" t="s">
        <v>5</v>
      </c>
      <c r="B306" s="769"/>
      <c r="C306" s="153">
        <f>SUM(D306:F306)</f>
        <v>0</v>
      </c>
      <c r="D306" s="153">
        <f>D314+D321+D328+D335+D342+D349</f>
        <v>0</v>
      </c>
      <c r="E306" s="153"/>
      <c r="F306" s="153"/>
      <c r="G306" s="153"/>
      <c r="H306" s="153"/>
      <c r="I306" s="315"/>
      <c r="J306" s="320"/>
      <c r="K306" s="617"/>
      <c r="L306" s="617"/>
      <c r="M306" s="129"/>
      <c r="N306" s="644"/>
      <c r="Q306" s="67"/>
    </row>
    <row r="307" spans="1:17" ht="56.25" customHeight="1" hidden="1">
      <c r="A307" s="463"/>
      <c r="B307" s="142" t="s">
        <v>640</v>
      </c>
      <c r="C307" s="121"/>
      <c r="D307" s="120" t="s">
        <v>560</v>
      </c>
      <c r="E307" s="121"/>
      <c r="F307" s="121"/>
      <c r="G307" s="121"/>
      <c r="H307" s="121"/>
      <c r="I307" s="120" t="s">
        <v>560</v>
      </c>
      <c r="J307" s="124" t="s">
        <v>562</v>
      </c>
      <c r="K307" s="632"/>
      <c r="L307" s="632"/>
      <c r="M307" s="143"/>
      <c r="N307" s="634"/>
      <c r="Q307" s="67"/>
    </row>
    <row r="308" spans="1:17" ht="62.25" customHeight="1">
      <c r="A308" s="466" t="s">
        <v>641</v>
      </c>
      <c r="B308" s="318" t="s">
        <v>342</v>
      </c>
      <c r="C308" s="111"/>
      <c r="D308" s="111"/>
      <c r="E308" s="111"/>
      <c r="F308" s="111"/>
      <c r="G308" s="111"/>
      <c r="H308" s="111"/>
      <c r="I308" s="786" t="s">
        <v>642</v>
      </c>
      <c r="J308" s="798" t="s">
        <v>489</v>
      </c>
      <c r="K308" s="645">
        <v>41671</v>
      </c>
      <c r="L308" s="645">
        <v>42735</v>
      </c>
      <c r="M308" s="129"/>
      <c r="N308" s="790"/>
      <c r="Q308" s="67"/>
    </row>
    <row r="309" spans="1:17" ht="12.75" customHeight="1">
      <c r="A309" s="768" t="s">
        <v>47</v>
      </c>
      <c r="B309" s="769"/>
      <c r="C309" s="111">
        <f aca="true" t="shared" si="45" ref="C309:H309">SUM(C310:C313)</f>
        <v>1945.59</v>
      </c>
      <c r="D309" s="111">
        <f t="shared" si="45"/>
        <v>1945.59</v>
      </c>
      <c r="E309" s="111">
        <f t="shared" si="45"/>
        <v>0</v>
      </c>
      <c r="F309" s="111">
        <f t="shared" si="45"/>
        <v>0</v>
      </c>
      <c r="G309" s="111">
        <f t="shared" si="45"/>
        <v>1855.9093</v>
      </c>
      <c r="H309" s="111">
        <f t="shared" si="45"/>
        <v>1855.9093</v>
      </c>
      <c r="I309" s="786"/>
      <c r="J309" s="798"/>
      <c r="K309" s="617"/>
      <c r="L309" s="617"/>
      <c r="M309" s="129"/>
      <c r="N309" s="790"/>
      <c r="Q309" s="67"/>
    </row>
    <row r="310" spans="1:17" ht="12.75" customHeight="1" hidden="1">
      <c r="A310" s="768" t="s">
        <v>7</v>
      </c>
      <c r="B310" s="769"/>
      <c r="C310" s="111">
        <f>SUM(D310:F310)</f>
        <v>0</v>
      </c>
      <c r="D310" s="111"/>
      <c r="E310" s="111"/>
      <c r="F310" s="111"/>
      <c r="G310" s="111"/>
      <c r="H310" s="111"/>
      <c r="I310" s="786"/>
      <c r="J310" s="798"/>
      <c r="K310" s="617"/>
      <c r="L310" s="617"/>
      <c r="M310" s="129"/>
      <c r="N310" s="790"/>
      <c r="Q310" s="67"/>
    </row>
    <row r="311" spans="1:17" ht="12.75" customHeight="1">
      <c r="A311" s="768" t="s">
        <v>14</v>
      </c>
      <c r="B311" s="769"/>
      <c r="C311" s="111">
        <f>SUM(D311:F311)</f>
        <v>1945.59</v>
      </c>
      <c r="D311" s="111">
        <v>1945.59</v>
      </c>
      <c r="E311" s="111"/>
      <c r="F311" s="111"/>
      <c r="G311" s="111">
        <v>1855.9093</v>
      </c>
      <c r="H311" s="111">
        <v>1855.9093</v>
      </c>
      <c r="I311" s="786"/>
      <c r="J311" s="798"/>
      <c r="K311" s="617"/>
      <c r="L311" s="617"/>
      <c r="M311" s="129">
        <v>664.08</v>
      </c>
      <c r="N311" s="790"/>
      <c r="Q311" s="67"/>
    </row>
    <row r="312" spans="1:17" ht="12.75" customHeight="1" hidden="1">
      <c r="A312" s="768" t="s">
        <v>15</v>
      </c>
      <c r="B312" s="769"/>
      <c r="C312" s="111">
        <f>SUM(D312:F312)</f>
        <v>0</v>
      </c>
      <c r="D312" s="111"/>
      <c r="E312" s="111"/>
      <c r="F312" s="111"/>
      <c r="G312" s="111"/>
      <c r="H312" s="111"/>
      <c r="I312" s="786"/>
      <c r="J312" s="798"/>
      <c r="K312" s="617"/>
      <c r="L312" s="617"/>
      <c r="M312" s="129"/>
      <c r="N312" s="790"/>
      <c r="Q312" s="67"/>
    </row>
    <row r="313" spans="1:17" ht="12.75" customHeight="1" hidden="1">
      <c r="A313" s="768" t="s">
        <v>16</v>
      </c>
      <c r="B313" s="769"/>
      <c r="C313" s="111">
        <f>SUM(D313:F313)</f>
        <v>0</v>
      </c>
      <c r="D313" s="111"/>
      <c r="E313" s="111"/>
      <c r="F313" s="111"/>
      <c r="G313" s="111"/>
      <c r="H313" s="111"/>
      <c r="I313" s="315"/>
      <c r="J313" s="798"/>
      <c r="K313" s="617"/>
      <c r="L313" s="617"/>
      <c r="M313" s="129"/>
      <c r="N313" s="626"/>
      <c r="Q313" s="67"/>
    </row>
    <row r="314" spans="1:17" ht="12.75" customHeight="1" hidden="1">
      <c r="A314" s="772" t="s">
        <v>5</v>
      </c>
      <c r="B314" s="773"/>
      <c r="C314" s="148">
        <f>SUM(D314:F314)</f>
        <v>0</v>
      </c>
      <c r="D314" s="148"/>
      <c r="E314" s="148"/>
      <c r="F314" s="148"/>
      <c r="G314" s="148"/>
      <c r="H314" s="148"/>
      <c r="I314" s="334"/>
      <c r="J314" s="819"/>
      <c r="K314" s="618"/>
      <c r="L314" s="618"/>
      <c r="M314" s="149"/>
      <c r="N314" s="635"/>
      <c r="Q314" s="67"/>
    </row>
    <row r="315" spans="1:17" ht="33.75" customHeight="1">
      <c r="A315" s="380" t="s">
        <v>643</v>
      </c>
      <c r="B315" s="317" t="s">
        <v>344</v>
      </c>
      <c r="C315" s="105"/>
      <c r="D315" s="105"/>
      <c r="E315" s="105"/>
      <c r="F315" s="105"/>
      <c r="G315" s="105"/>
      <c r="H315" s="105"/>
      <c r="I315" s="785" t="s">
        <v>638</v>
      </c>
      <c r="J315" s="810" t="s">
        <v>484</v>
      </c>
      <c r="K315" s="616">
        <v>41760</v>
      </c>
      <c r="L315" s="616">
        <v>42643</v>
      </c>
      <c r="M315" s="127"/>
      <c r="N315" s="789"/>
      <c r="Q315" s="67"/>
    </row>
    <row r="316" spans="1:17" ht="12.75" customHeight="1">
      <c r="A316" s="768" t="s">
        <v>47</v>
      </c>
      <c r="B316" s="769"/>
      <c r="C316" s="111">
        <f aca="true" t="shared" si="46" ref="C316:H316">SUM(C317:C321)</f>
        <v>900</v>
      </c>
      <c r="D316" s="111">
        <f t="shared" si="46"/>
        <v>900</v>
      </c>
      <c r="E316" s="111">
        <f t="shared" si="46"/>
        <v>0</v>
      </c>
      <c r="F316" s="111">
        <f t="shared" si="46"/>
        <v>0</v>
      </c>
      <c r="G316" s="111">
        <f>SUM(G317:G321)</f>
        <v>900</v>
      </c>
      <c r="H316" s="111">
        <f t="shared" si="46"/>
        <v>900</v>
      </c>
      <c r="I316" s="786"/>
      <c r="J316" s="776"/>
      <c r="K316" s="617"/>
      <c r="L316" s="617"/>
      <c r="M316" s="129"/>
      <c r="N316" s="790"/>
      <c r="Q316" s="67"/>
    </row>
    <row r="317" spans="1:17" ht="12.75" customHeight="1">
      <c r="A317" s="768" t="s">
        <v>7</v>
      </c>
      <c r="B317" s="769"/>
      <c r="C317" s="111">
        <f>SUM(D317:F317)</f>
        <v>400</v>
      </c>
      <c r="D317" s="111">
        <v>400</v>
      </c>
      <c r="E317" s="111"/>
      <c r="F317" s="111"/>
      <c r="G317" s="111">
        <v>400</v>
      </c>
      <c r="H317" s="111">
        <v>400</v>
      </c>
      <c r="I317" s="786"/>
      <c r="J317" s="776"/>
      <c r="K317" s="617"/>
      <c r="L317" s="617"/>
      <c r="M317" s="129"/>
      <c r="N317" s="790"/>
      <c r="Q317" s="67"/>
    </row>
    <row r="318" spans="1:17" ht="12.75" customHeight="1">
      <c r="A318" s="768" t="s">
        <v>14</v>
      </c>
      <c r="B318" s="769"/>
      <c r="C318" s="111">
        <f>SUM(D318:F318)</f>
        <v>500</v>
      </c>
      <c r="D318" s="111">
        <v>500</v>
      </c>
      <c r="E318" s="111"/>
      <c r="F318" s="111"/>
      <c r="G318" s="111">
        <v>500</v>
      </c>
      <c r="H318" s="111">
        <v>500</v>
      </c>
      <c r="I318" s="786"/>
      <c r="J318" s="776"/>
      <c r="K318" s="617"/>
      <c r="L318" s="617"/>
      <c r="M318" s="129"/>
      <c r="N318" s="790"/>
      <c r="Q318" s="67"/>
    </row>
    <row r="319" spans="1:17" ht="12.75" customHeight="1" hidden="1">
      <c r="A319" s="795" t="s">
        <v>15</v>
      </c>
      <c r="B319" s="796"/>
      <c r="C319" s="114">
        <f>SUM(D319:F319)</f>
        <v>0</v>
      </c>
      <c r="D319" s="114"/>
      <c r="E319" s="114"/>
      <c r="F319" s="114"/>
      <c r="G319" s="114"/>
      <c r="H319" s="114"/>
      <c r="I319" s="801"/>
      <c r="J319" s="777"/>
      <c r="K319" s="613"/>
      <c r="L319" s="613"/>
      <c r="M319" s="117"/>
      <c r="N319" s="805"/>
      <c r="Q319" s="67"/>
    </row>
    <row r="320" spans="1:17" ht="12.75" customHeight="1" hidden="1">
      <c r="A320" s="793" t="s">
        <v>16</v>
      </c>
      <c r="B320" s="794"/>
      <c r="C320" s="104">
        <f>SUM(D320:F320)</f>
        <v>0</v>
      </c>
      <c r="D320" s="104"/>
      <c r="E320" s="104"/>
      <c r="F320" s="104"/>
      <c r="G320" s="104"/>
      <c r="H320" s="104"/>
      <c r="I320" s="321"/>
      <c r="J320" s="328"/>
      <c r="K320" s="612"/>
      <c r="L320" s="612"/>
      <c r="M320" s="108"/>
      <c r="N320" s="636"/>
      <c r="Q320" s="67"/>
    </row>
    <row r="321" spans="1:17" ht="12.75" customHeight="1" hidden="1">
      <c r="A321" s="795" t="s">
        <v>5</v>
      </c>
      <c r="B321" s="796"/>
      <c r="C321" s="114">
        <f>SUM(D321:F321)</f>
        <v>0</v>
      </c>
      <c r="D321" s="114"/>
      <c r="E321" s="114"/>
      <c r="F321" s="114"/>
      <c r="G321" s="114"/>
      <c r="H321" s="114"/>
      <c r="I321" s="316"/>
      <c r="J321" s="329"/>
      <c r="K321" s="613"/>
      <c r="L321" s="613"/>
      <c r="M321" s="117"/>
      <c r="N321" s="627"/>
      <c r="Q321" s="67"/>
    </row>
    <row r="322" spans="1:17" ht="40.5" customHeight="1">
      <c r="A322" s="380" t="s">
        <v>644</v>
      </c>
      <c r="B322" s="317" t="s">
        <v>346</v>
      </c>
      <c r="C322" s="105"/>
      <c r="D322" s="105"/>
      <c r="E322" s="105"/>
      <c r="F322" s="105"/>
      <c r="G322" s="105"/>
      <c r="H322" s="105"/>
      <c r="I322" s="785" t="s">
        <v>638</v>
      </c>
      <c r="J322" s="810" t="s">
        <v>484</v>
      </c>
      <c r="K322" s="616">
        <v>41791</v>
      </c>
      <c r="L322" s="616">
        <v>42551</v>
      </c>
      <c r="M322" s="127"/>
      <c r="N322" s="789"/>
      <c r="Q322" s="67"/>
    </row>
    <row r="323" spans="1:17" ht="12.75" customHeight="1">
      <c r="A323" s="768" t="s">
        <v>47</v>
      </c>
      <c r="B323" s="769"/>
      <c r="C323" s="111">
        <f aca="true" t="shared" si="47" ref="C323:H323">SUM(C324:C328)</f>
        <v>400</v>
      </c>
      <c r="D323" s="111">
        <f t="shared" si="47"/>
        <v>400</v>
      </c>
      <c r="E323" s="111">
        <f t="shared" si="47"/>
        <v>0</v>
      </c>
      <c r="F323" s="111">
        <f t="shared" si="47"/>
        <v>0</v>
      </c>
      <c r="G323" s="111">
        <f t="shared" si="47"/>
        <v>400</v>
      </c>
      <c r="H323" s="111">
        <f t="shared" si="47"/>
        <v>400</v>
      </c>
      <c r="I323" s="786"/>
      <c r="J323" s="776"/>
      <c r="K323" s="617"/>
      <c r="L323" s="617"/>
      <c r="M323" s="129"/>
      <c r="N323" s="790"/>
      <c r="Q323" s="67"/>
    </row>
    <row r="324" spans="1:17" ht="12.75" customHeight="1" hidden="1">
      <c r="A324" s="768" t="s">
        <v>7</v>
      </c>
      <c r="B324" s="769"/>
      <c r="C324" s="111">
        <f>SUM(D324:F324)</f>
        <v>0</v>
      </c>
      <c r="D324" s="111"/>
      <c r="E324" s="111"/>
      <c r="F324" s="111"/>
      <c r="G324" s="111"/>
      <c r="H324" s="111"/>
      <c r="I324" s="786"/>
      <c r="J324" s="776"/>
      <c r="K324" s="617"/>
      <c r="L324" s="617"/>
      <c r="M324" s="129"/>
      <c r="N324" s="790"/>
      <c r="Q324" s="67"/>
    </row>
    <row r="325" spans="1:17" ht="12.75" customHeight="1">
      <c r="A325" s="768" t="s">
        <v>14</v>
      </c>
      <c r="B325" s="769"/>
      <c r="C325" s="111">
        <f>SUM(D325:F325)</f>
        <v>400</v>
      </c>
      <c r="D325" s="111">
        <v>400</v>
      </c>
      <c r="E325" s="111"/>
      <c r="F325" s="111"/>
      <c r="G325" s="111">
        <v>400</v>
      </c>
      <c r="H325" s="111">
        <v>400</v>
      </c>
      <c r="I325" s="786"/>
      <c r="J325" s="776"/>
      <c r="K325" s="617"/>
      <c r="L325" s="617"/>
      <c r="M325" s="129"/>
      <c r="N325" s="790"/>
      <c r="Q325" s="67"/>
    </row>
    <row r="326" spans="1:17" ht="12.75" customHeight="1">
      <c r="A326" s="768" t="s">
        <v>15</v>
      </c>
      <c r="B326" s="769"/>
      <c r="C326" s="111">
        <f>SUM(D326:F326)</f>
        <v>0</v>
      </c>
      <c r="D326" s="111"/>
      <c r="E326" s="111"/>
      <c r="F326" s="111"/>
      <c r="G326" s="111"/>
      <c r="H326" s="111"/>
      <c r="I326" s="786"/>
      <c r="J326" s="776"/>
      <c r="K326" s="617"/>
      <c r="L326" s="617"/>
      <c r="M326" s="129"/>
      <c r="N326" s="790"/>
      <c r="Q326" s="67"/>
    </row>
    <row r="327" spans="1:17" ht="12.75" customHeight="1" hidden="1">
      <c r="A327" s="768" t="s">
        <v>16</v>
      </c>
      <c r="B327" s="769"/>
      <c r="C327" s="111">
        <f>SUM(D327:F327)</f>
        <v>0</v>
      </c>
      <c r="D327" s="111"/>
      <c r="E327" s="111"/>
      <c r="F327" s="111"/>
      <c r="G327" s="111"/>
      <c r="H327" s="111"/>
      <c r="I327" s="315"/>
      <c r="J327" s="776"/>
      <c r="K327" s="612"/>
      <c r="L327" s="612"/>
      <c r="M327" s="108"/>
      <c r="N327" s="626"/>
      <c r="Q327" s="67"/>
    </row>
    <row r="328" spans="1:17" ht="12.75" customHeight="1" hidden="1">
      <c r="A328" s="795" t="s">
        <v>5</v>
      </c>
      <c r="B328" s="796"/>
      <c r="C328" s="114">
        <f>SUM(D328:F328)</f>
        <v>0</v>
      </c>
      <c r="D328" s="114"/>
      <c r="E328" s="114"/>
      <c r="F328" s="114"/>
      <c r="G328" s="114"/>
      <c r="H328" s="114"/>
      <c r="I328" s="316"/>
      <c r="J328" s="777"/>
      <c r="K328" s="613"/>
      <c r="L328" s="613"/>
      <c r="M328" s="117"/>
      <c r="N328" s="627"/>
      <c r="Q328" s="67"/>
    </row>
    <row r="329" spans="1:17" ht="48" customHeight="1">
      <c r="A329" s="380" t="s">
        <v>645</v>
      </c>
      <c r="B329" s="317" t="s">
        <v>348</v>
      </c>
      <c r="C329" s="105"/>
      <c r="D329" s="105"/>
      <c r="E329" s="105"/>
      <c r="F329" s="105"/>
      <c r="G329" s="105"/>
      <c r="H329" s="105"/>
      <c r="I329" s="785" t="s">
        <v>628</v>
      </c>
      <c r="J329" s="810" t="s">
        <v>484</v>
      </c>
      <c r="K329" s="616">
        <v>41671</v>
      </c>
      <c r="L329" s="616">
        <v>42735</v>
      </c>
      <c r="M329" s="127"/>
      <c r="N329" s="789"/>
      <c r="Q329" s="67"/>
    </row>
    <row r="330" spans="1:17" ht="12.75" customHeight="1">
      <c r="A330" s="768" t="s">
        <v>47</v>
      </c>
      <c r="B330" s="769"/>
      <c r="C330" s="111">
        <f aca="true" t="shared" si="48" ref="C330:H330">SUM(C331:C335)</f>
        <v>1142.498</v>
      </c>
      <c r="D330" s="111">
        <f t="shared" si="48"/>
        <v>1142.498</v>
      </c>
      <c r="E330" s="111">
        <f t="shared" si="48"/>
        <v>0</v>
      </c>
      <c r="F330" s="111">
        <f t="shared" si="48"/>
        <v>0</v>
      </c>
      <c r="G330" s="111">
        <f t="shared" si="48"/>
        <v>1142.498</v>
      </c>
      <c r="H330" s="111">
        <f t="shared" si="48"/>
        <v>1142.498</v>
      </c>
      <c r="I330" s="786"/>
      <c r="J330" s="776"/>
      <c r="K330" s="617"/>
      <c r="L330" s="617"/>
      <c r="M330" s="129"/>
      <c r="N330" s="790"/>
      <c r="Q330" s="67"/>
    </row>
    <row r="331" spans="1:17" ht="12.75" customHeight="1" hidden="1">
      <c r="A331" s="768" t="s">
        <v>7</v>
      </c>
      <c r="B331" s="769"/>
      <c r="C331" s="111">
        <f>SUM(D331:F331)</f>
        <v>0</v>
      </c>
      <c r="D331" s="111"/>
      <c r="E331" s="111"/>
      <c r="F331" s="111"/>
      <c r="G331" s="111"/>
      <c r="H331" s="111"/>
      <c r="I331" s="786"/>
      <c r="J331" s="776"/>
      <c r="K331" s="617"/>
      <c r="L331" s="617"/>
      <c r="M331" s="129"/>
      <c r="N331" s="790"/>
      <c r="Q331" s="67"/>
    </row>
    <row r="332" spans="1:17" ht="12.75" customHeight="1">
      <c r="A332" s="768" t="s">
        <v>14</v>
      </c>
      <c r="B332" s="769"/>
      <c r="C332" s="111">
        <f>SUM(D332:F332)</f>
        <v>1142.498</v>
      </c>
      <c r="D332" s="111">
        <v>1142.498</v>
      </c>
      <c r="E332" s="111"/>
      <c r="F332" s="111"/>
      <c r="G332" s="111">
        <v>1142.498</v>
      </c>
      <c r="H332" s="111">
        <v>1142.498</v>
      </c>
      <c r="I332" s="786"/>
      <c r="J332" s="776"/>
      <c r="K332" s="617"/>
      <c r="L332" s="617"/>
      <c r="M332" s="129">
        <v>470.63</v>
      </c>
      <c r="N332" s="790"/>
      <c r="Q332" s="67"/>
    </row>
    <row r="333" spans="1:17" ht="12.75" customHeight="1" hidden="1">
      <c r="A333" s="768" t="s">
        <v>15</v>
      </c>
      <c r="B333" s="769"/>
      <c r="C333" s="111">
        <f>SUM(D333:F333)</f>
        <v>0</v>
      </c>
      <c r="D333" s="111"/>
      <c r="E333" s="111"/>
      <c r="F333" s="111"/>
      <c r="G333" s="111"/>
      <c r="H333" s="111"/>
      <c r="I333" s="786"/>
      <c r="J333" s="776"/>
      <c r="K333" s="612"/>
      <c r="L333" s="612"/>
      <c r="M333" s="108"/>
      <c r="N333" s="790"/>
      <c r="Q333" s="67"/>
    </row>
    <row r="334" spans="1:17" ht="12.75" customHeight="1" hidden="1">
      <c r="A334" s="768" t="s">
        <v>16</v>
      </c>
      <c r="B334" s="769"/>
      <c r="C334" s="111">
        <f>SUM(D334:F334)</f>
        <v>0</v>
      </c>
      <c r="D334" s="111"/>
      <c r="E334" s="111"/>
      <c r="F334" s="111"/>
      <c r="G334" s="111"/>
      <c r="H334" s="111"/>
      <c r="I334" s="315"/>
      <c r="J334" s="776"/>
      <c r="K334" s="612"/>
      <c r="L334" s="612"/>
      <c r="M334" s="108"/>
      <c r="N334" s="626"/>
      <c r="Q334" s="67"/>
    </row>
    <row r="335" spans="1:17" ht="12.75" customHeight="1" hidden="1">
      <c r="A335" s="795" t="s">
        <v>5</v>
      </c>
      <c r="B335" s="796"/>
      <c r="C335" s="114">
        <f>SUM(D335:F335)</f>
        <v>0</v>
      </c>
      <c r="D335" s="114"/>
      <c r="E335" s="114"/>
      <c r="F335" s="114"/>
      <c r="G335" s="114"/>
      <c r="H335" s="114"/>
      <c r="I335" s="316"/>
      <c r="J335" s="777"/>
      <c r="K335" s="613"/>
      <c r="L335" s="613"/>
      <c r="M335" s="117"/>
      <c r="N335" s="627"/>
      <c r="Q335" s="67"/>
    </row>
    <row r="336" spans="1:17" ht="50.25" customHeight="1">
      <c r="A336" s="380" t="s">
        <v>646</v>
      </c>
      <c r="B336" s="317" t="s">
        <v>350</v>
      </c>
      <c r="C336" s="105"/>
      <c r="D336" s="105"/>
      <c r="E336" s="105"/>
      <c r="F336" s="105"/>
      <c r="G336" s="105"/>
      <c r="H336" s="105"/>
      <c r="I336" s="785" t="s">
        <v>647</v>
      </c>
      <c r="J336" s="810" t="s">
        <v>484</v>
      </c>
      <c r="K336" s="616">
        <v>41791</v>
      </c>
      <c r="L336" s="616">
        <v>42643</v>
      </c>
      <c r="M336" s="127"/>
      <c r="N336" s="789"/>
      <c r="Q336" s="67"/>
    </row>
    <row r="337" spans="1:17" ht="12.75" customHeight="1">
      <c r="A337" s="768" t="s">
        <v>47</v>
      </c>
      <c r="B337" s="769"/>
      <c r="C337" s="111">
        <f aca="true" t="shared" si="49" ref="C337:H337">SUM(C338:C342)</f>
        <v>200</v>
      </c>
      <c r="D337" s="111">
        <f t="shared" si="49"/>
        <v>200</v>
      </c>
      <c r="E337" s="111">
        <f t="shared" si="49"/>
        <v>0</v>
      </c>
      <c r="F337" s="111">
        <f t="shared" si="49"/>
        <v>0</v>
      </c>
      <c r="G337" s="111">
        <f t="shared" si="49"/>
        <v>200</v>
      </c>
      <c r="H337" s="111">
        <f t="shared" si="49"/>
        <v>200</v>
      </c>
      <c r="I337" s="786"/>
      <c r="J337" s="776"/>
      <c r="K337" s="617"/>
      <c r="L337" s="617"/>
      <c r="M337" s="129"/>
      <c r="N337" s="790"/>
      <c r="Q337" s="67"/>
    </row>
    <row r="338" spans="1:17" ht="12.75" customHeight="1" hidden="1">
      <c r="A338" s="768" t="s">
        <v>7</v>
      </c>
      <c r="B338" s="769"/>
      <c r="C338" s="111">
        <f>SUM(D338:F338)</f>
        <v>0</v>
      </c>
      <c r="D338" s="111"/>
      <c r="E338" s="111"/>
      <c r="F338" s="111"/>
      <c r="G338" s="111"/>
      <c r="H338" s="111"/>
      <c r="I338" s="786"/>
      <c r="J338" s="776"/>
      <c r="K338" s="617"/>
      <c r="L338" s="617"/>
      <c r="M338" s="129"/>
      <c r="N338" s="790"/>
      <c r="Q338" s="67"/>
    </row>
    <row r="339" spans="1:17" ht="12.75" customHeight="1">
      <c r="A339" s="768" t="s">
        <v>14</v>
      </c>
      <c r="B339" s="769"/>
      <c r="C339" s="111">
        <f>SUM(D339:F339)</f>
        <v>200</v>
      </c>
      <c r="D339" s="111">
        <v>200</v>
      </c>
      <c r="E339" s="111"/>
      <c r="F339" s="111"/>
      <c r="G339" s="111">
        <v>200</v>
      </c>
      <c r="H339" s="111">
        <v>200</v>
      </c>
      <c r="I339" s="786"/>
      <c r="J339" s="776"/>
      <c r="K339" s="617"/>
      <c r="L339" s="617"/>
      <c r="M339" s="129">
        <v>200</v>
      </c>
      <c r="N339" s="790"/>
      <c r="Q339" s="67"/>
    </row>
    <row r="340" spans="1:17" ht="12.75" customHeight="1" hidden="1">
      <c r="A340" s="768" t="s">
        <v>15</v>
      </c>
      <c r="B340" s="769"/>
      <c r="C340" s="111">
        <f>SUM(D340:F340)</f>
        <v>0</v>
      </c>
      <c r="D340" s="111"/>
      <c r="E340" s="111"/>
      <c r="F340" s="111"/>
      <c r="G340" s="111"/>
      <c r="H340" s="111"/>
      <c r="I340" s="786"/>
      <c r="J340" s="776"/>
      <c r="K340" s="612"/>
      <c r="L340" s="612"/>
      <c r="M340" s="108"/>
      <c r="N340" s="790"/>
      <c r="Q340" s="67"/>
    </row>
    <row r="341" spans="1:17" ht="12.75" customHeight="1" hidden="1">
      <c r="A341" s="768" t="s">
        <v>16</v>
      </c>
      <c r="B341" s="769"/>
      <c r="C341" s="111">
        <f>SUM(D341:F341)</f>
        <v>0</v>
      </c>
      <c r="D341" s="111"/>
      <c r="E341" s="111"/>
      <c r="F341" s="111"/>
      <c r="G341" s="111"/>
      <c r="H341" s="111"/>
      <c r="I341" s="315"/>
      <c r="J341" s="776"/>
      <c r="K341" s="612"/>
      <c r="L341" s="612"/>
      <c r="M341" s="108"/>
      <c r="N341" s="626"/>
      <c r="Q341" s="67"/>
    </row>
    <row r="342" spans="1:17" ht="12.75" customHeight="1" hidden="1">
      <c r="A342" s="795" t="s">
        <v>5</v>
      </c>
      <c r="B342" s="796"/>
      <c r="C342" s="114">
        <f>SUM(D342:F342)</f>
        <v>0</v>
      </c>
      <c r="D342" s="114"/>
      <c r="E342" s="114"/>
      <c r="F342" s="114"/>
      <c r="G342" s="114"/>
      <c r="H342" s="114"/>
      <c r="I342" s="316"/>
      <c r="J342" s="777"/>
      <c r="K342" s="613"/>
      <c r="L342" s="613"/>
      <c r="M342" s="117"/>
      <c r="N342" s="627"/>
      <c r="Q342" s="67"/>
    </row>
    <row r="343" spans="1:17" ht="36" customHeight="1">
      <c r="A343" s="380" t="s">
        <v>648</v>
      </c>
      <c r="B343" s="317" t="s">
        <v>352</v>
      </c>
      <c r="C343" s="105"/>
      <c r="D343" s="105"/>
      <c r="E343" s="105"/>
      <c r="F343" s="105"/>
      <c r="G343" s="105"/>
      <c r="H343" s="105"/>
      <c r="I343" s="785" t="s">
        <v>649</v>
      </c>
      <c r="J343" s="800" t="s">
        <v>566</v>
      </c>
      <c r="K343" s="628">
        <v>41640</v>
      </c>
      <c r="L343" s="628">
        <v>42735</v>
      </c>
      <c r="M343" s="128"/>
      <c r="N343" s="789"/>
      <c r="Q343" s="67"/>
    </row>
    <row r="344" spans="1:17" ht="12.75" customHeight="1">
      <c r="A344" s="768" t="s">
        <v>47</v>
      </c>
      <c r="B344" s="769"/>
      <c r="C344" s="111">
        <f aca="true" t="shared" si="50" ref="C344:H344">SUM(C345:C349)</f>
        <v>61721.09811</v>
      </c>
      <c r="D344" s="111">
        <f t="shared" si="50"/>
        <v>61721.09811</v>
      </c>
      <c r="E344" s="111">
        <f t="shared" si="50"/>
        <v>0</v>
      </c>
      <c r="F344" s="111">
        <f t="shared" si="50"/>
        <v>0</v>
      </c>
      <c r="G344" s="111">
        <f t="shared" si="50"/>
        <v>60736.18788</v>
      </c>
      <c r="H344" s="111">
        <f t="shared" si="50"/>
        <v>60734.887879999995</v>
      </c>
      <c r="I344" s="786"/>
      <c r="J344" s="798"/>
      <c r="K344" s="617"/>
      <c r="L344" s="617"/>
      <c r="M344" s="129"/>
      <c r="N344" s="790"/>
      <c r="Q344" s="67"/>
    </row>
    <row r="345" spans="1:17" ht="12.75" customHeight="1">
      <c r="A345" s="768" t="s">
        <v>7</v>
      </c>
      <c r="B345" s="769"/>
      <c r="C345" s="111">
        <f>SUM(D345:F345)</f>
        <v>522.5</v>
      </c>
      <c r="D345" s="111">
        <v>522.5</v>
      </c>
      <c r="E345" s="111"/>
      <c r="F345" s="111"/>
      <c r="G345" s="111">
        <v>522.5</v>
      </c>
      <c r="H345" s="111">
        <v>522.5</v>
      </c>
      <c r="I345" s="786"/>
      <c r="J345" s="798"/>
      <c r="K345" s="617"/>
      <c r="L345" s="617"/>
      <c r="M345" s="129"/>
      <c r="N345" s="790"/>
      <c r="Q345" s="67"/>
    </row>
    <row r="346" spans="1:17" ht="12.75" customHeight="1">
      <c r="A346" s="768" t="s">
        <v>14</v>
      </c>
      <c r="B346" s="769"/>
      <c r="C346" s="111">
        <f>SUM(D346:F346)</f>
        <v>61198.59811</v>
      </c>
      <c r="D346" s="111">
        <f>61721.09811-522.5</f>
        <v>61198.59811</v>
      </c>
      <c r="E346" s="111"/>
      <c r="F346" s="111"/>
      <c r="G346" s="111">
        <f>60736.18788-522.5</f>
        <v>60213.68788</v>
      </c>
      <c r="H346" s="111">
        <f>60213.68788-1.3</f>
        <v>60212.387879999995</v>
      </c>
      <c r="I346" s="786"/>
      <c r="J346" s="798"/>
      <c r="K346" s="617"/>
      <c r="L346" s="617"/>
      <c r="M346" s="129"/>
      <c r="N346" s="790"/>
      <c r="Q346" s="67"/>
    </row>
    <row r="347" spans="1:17" ht="12.75" customHeight="1" hidden="1">
      <c r="A347" s="768" t="s">
        <v>15</v>
      </c>
      <c r="B347" s="769"/>
      <c r="C347" s="111">
        <f>SUM(D347:F347)</f>
        <v>0</v>
      </c>
      <c r="D347" s="111"/>
      <c r="E347" s="111"/>
      <c r="F347" s="111"/>
      <c r="G347" s="111"/>
      <c r="H347" s="111"/>
      <c r="I347" s="786"/>
      <c r="J347" s="798"/>
      <c r="K347" s="617"/>
      <c r="L347" s="617"/>
      <c r="M347" s="129"/>
      <c r="N347" s="790"/>
      <c r="Q347" s="67"/>
    </row>
    <row r="348" spans="1:17" ht="12.75" customHeight="1" hidden="1">
      <c r="A348" s="768" t="s">
        <v>16</v>
      </c>
      <c r="B348" s="769"/>
      <c r="C348" s="111">
        <f>SUM(D348:F348)</f>
        <v>0</v>
      </c>
      <c r="D348" s="111"/>
      <c r="E348" s="111"/>
      <c r="F348" s="111"/>
      <c r="G348" s="111"/>
      <c r="H348" s="111"/>
      <c r="I348" s="315"/>
      <c r="J348" s="798"/>
      <c r="K348" s="617"/>
      <c r="L348" s="617"/>
      <c r="M348" s="129"/>
      <c r="N348" s="626"/>
      <c r="Q348" s="67"/>
    </row>
    <row r="349" spans="1:17" ht="12.75" customHeight="1" hidden="1">
      <c r="A349" s="795" t="s">
        <v>5</v>
      </c>
      <c r="B349" s="796"/>
      <c r="C349" s="114">
        <f>SUM(D349:F349)</f>
        <v>0</v>
      </c>
      <c r="D349" s="114"/>
      <c r="E349" s="114"/>
      <c r="F349" s="114"/>
      <c r="G349" s="114"/>
      <c r="H349" s="114"/>
      <c r="I349" s="316"/>
      <c r="J349" s="799"/>
      <c r="K349" s="623"/>
      <c r="L349" s="623"/>
      <c r="M349" s="130"/>
      <c r="N349" s="627"/>
      <c r="Q349" s="67"/>
    </row>
    <row r="350" spans="1:17" ht="23.25" customHeight="1">
      <c r="A350" s="380" t="s">
        <v>650</v>
      </c>
      <c r="B350" s="317" t="s">
        <v>354</v>
      </c>
      <c r="C350" s="105"/>
      <c r="D350" s="105"/>
      <c r="E350" s="105"/>
      <c r="F350" s="105"/>
      <c r="G350" s="105"/>
      <c r="H350" s="105"/>
      <c r="I350" s="314"/>
      <c r="J350" s="810" t="s">
        <v>562</v>
      </c>
      <c r="K350" s="646"/>
      <c r="L350" s="646"/>
      <c r="M350" s="127"/>
      <c r="N350" s="789"/>
      <c r="Q350" s="67"/>
    </row>
    <row r="351" spans="1:17" ht="12.75" customHeight="1">
      <c r="A351" s="768" t="s">
        <v>47</v>
      </c>
      <c r="B351" s="769"/>
      <c r="C351" s="111">
        <f aca="true" t="shared" si="51" ref="C351:H351">SUM(C352:C356)</f>
        <v>232285.35875</v>
      </c>
      <c r="D351" s="111">
        <f t="shared" si="51"/>
        <v>232285.35875</v>
      </c>
      <c r="E351" s="111">
        <f t="shared" si="51"/>
        <v>0</v>
      </c>
      <c r="F351" s="111">
        <f t="shared" si="51"/>
        <v>0</v>
      </c>
      <c r="G351" s="111">
        <f t="shared" si="51"/>
        <v>224273.81736</v>
      </c>
      <c r="H351" s="111">
        <f t="shared" si="51"/>
        <v>224273.81736</v>
      </c>
      <c r="I351" s="315"/>
      <c r="J351" s="776"/>
      <c r="K351" s="612"/>
      <c r="L351" s="612"/>
      <c r="M351" s="108"/>
      <c r="N351" s="790"/>
      <c r="Q351" s="67"/>
    </row>
    <row r="352" spans="1:17" ht="12.75" customHeight="1" hidden="1">
      <c r="A352" s="768" t="s">
        <v>7</v>
      </c>
      <c r="B352" s="769"/>
      <c r="C352" s="111">
        <f>SUM(D352:F352)</f>
        <v>0</v>
      </c>
      <c r="D352" s="111">
        <f>D359+D366+D373+D380+D387+D394+D401</f>
        <v>0</v>
      </c>
      <c r="E352" s="111">
        <f>E359+E366+E373+E380+E387+E394+E401</f>
        <v>0</v>
      </c>
      <c r="F352" s="111">
        <f>F359+F366+F373+F380+F387+F394+F401</f>
        <v>0</v>
      </c>
      <c r="G352" s="111">
        <f>G359+G366+G373+G380+G387+G394+G401</f>
        <v>0</v>
      </c>
      <c r="H352" s="111">
        <f>H359+H366+H373+H380+H387+H394+H401</f>
        <v>0</v>
      </c>
      <c r="I352" s="315"/>
      <c r="J352" s="776"/>
      <c r="K352" s="612"/>
      <c r="L352" s="612"/>
      <c r="M352" s="108"/>
      <c r="N352" s="790"/>
      <c r="Q352" s="67"/>
    </row>
    <row r="353" spans="1:17" ht="12.75" customHeight="1">
      <c r="A353" s="768" t="s">
        <v>14</v>
      </c>
      <c r="B353" s="769"/>
      <c r="C353" s="111">
        <f>SUM(D353:F353)</f>
        <v>219147.07091</v>
      </c>
      <c r="D353" s="111">
        <f>D360+D367+D374+D381+D388+D402+D395+D409</f>
        <v>219147.07091</v>
      </c>
      <c r="E353" s="111">
        <f>E360+E367+E374+E381+E388+E402+E395+E409</f>
        <v>0</v>
      </c>
      <c r="F353" s="111">
        <f>F360+F367+F374+F381+F388+F402+F395+F409</f>
        <v>0</v>
      </c>
      <c r="G353" s="111">
        <f>G360+G367+G374+G381+G388+G402+G395+G409</f>
        <v>211135.52951999998</v>
      </c>
      <c r="H353" s="111">
        <f>H360+H367+H374+H381+H388+H402+H395+H409</f>
        <v>211135.52951999998</v>
      </c>
      <c r="I353" s="315"/>
      <c r="J353" s="776"/>
      <c r="K353" s="612"/>
      <c r="L353" s="612"/>
      <c r="M353" s="108"/>
      <c r="N353" s="790"/>
      <c r="Q353" s="67"/>
    </row>
    <row r="354" spans="1:17" ht="12.75" customHeight="1">
      <c r="A354" s="795" t="s">
        <v>15</v>
      </c>
      <c r="B354" s="796"/>
      <c r="C354" s="114">
        <f>SUM(D354:F354)</f>
        <v>13138.28784</v>
      </c>
      <c r="D354" s="114">
        <f>D361+D368+D375+D382+D389+D396+D403</f>
        <v>13138.28784</v>
      </c>
      <c r="E354" s="114">
        <f>E361+E368+E375+E382+E389+E396+E403</f>
        <v>0</v>
      </c>
      <c r="F354" s="114">
        <f>F361+F368+F375+F382+F389+F396+F403</f>
        <v>0</v>
      </c>
      <c r="G354" s="114">
        <f>G361+G368+G375+G382+G389+G396+G403</f>
        <v>13138.28784</v>
      </c>
      <c r="H354" s="114">
        <f>H361+H368+H375+H382+H389+H396+H403</f>
        <v>13138.28784</v>
      </c>
      <c r="I354" s="316"/>
      <c r="J354" s="777"/>
      <c r="K354" s="613"/>
      <c r="L354" s="613"/>
      <c r="M354" s="117"/>
      <c r="N354" s="805"/>
      <c r="Q354" s="67"/>
    </row>
    <row r="355" spans="1:17" ht="12.75" customHeight="1" hidden="1">
      <c r="A355" s="793" t="s">
        <v>16</v>
      </c>
      <c r="B355" s="794"/>
      <c r="C355" s="104">
        <f>SUM(D355:F355)</f>
        <v>0</v>
      </c>
      <c r="D355" s="104">
        <f>D362+D369+D376+D383+D390+D397+D404</f>
        <v>0</v>
      </c>
      <c r="E355" s="104"/>
      <c r="F355" s="104"/>
      <c r="G355" s="104"/>
      <c r="H355" s="104"/>
      <c r="I355" s="321"/>
      <c r="J355" s="323"/>
      <c r="K355" s="637"/>
      <c r="L355" s="637"/>
      <c r="M355" s="147"/>
      <c r="N355" s="638"/>
      <c r="Q355" s="67"/>
    </row>
    <row r="356" spans="1:17" ht="12.75" customHeight="1" hidden="1">
      <c r="A356" s="772" t="s">
        <v>5</v>
      </c>
      <c r="B356" s="773"/>
      <c r="C356" s="148">
        <f>SUM(D356:F356)</f>
        <v>0</v>
      </c>
      <c r="D356" s="148">
        <f>D363+D370+D377+D384+D391+D398+D405</f>
        <v>0</v>
      </c>
      <c r="E356" s="148"/>
      <c r="F356" s="148"/>
      <c r="G356" s="148"/>
      <c r="H356" s="148"/>
      <c r="I356" s="334"/>
      <c r="J356" s="324"/>
      <c r="K356" s="618"/>
      <c r="L356" s="618"/>
      <c r="M356" s="149"/>
      <c r="N356" s="639"/>
      <c r="Q356" s="67"/>
    </row>
    <row r="357" spans="1:17" ht="52.5" customHeight="1">
      <c r="A357" s="380" t="s">
        <v>651</v>
      </c>
      <c r="B357" s="317" t="s">
        <v>355</v>
      </c>
      <c r="C357" s="105"/>
      <c r="D357" s="105"/>
      <c r="E357" s="105"/>
      <c r="F357" s="105"/>
      <c r="G357" s="105"/>
      <c r="H357" s="105"/>
      <c r="I357" s="785" t="s">
        <v>631</v>
      </c>
      <c r="J357" s="800" t="s">
        <v>484</v>
      </c>
      <c r="K357" s="628">
        <v>41699</v>
      </c>
      <c r="L357" s="628">
        <v>42735</v>
      </c>
      <c r="M357" s="128"/>
      <c r="N357" s="789"/>
      <c r="Q357" s="67"/>
    </row>
    <row r="358" spans="1:17" ht="12.75" customHeight="1">
      <c r="A358" s="768" t="s">
        <v>47</v>
      </c>
      <c r="B358" s="769"/>
      <c r="C358" s="111">
        <f aca="true" t="shared" si="52" ref="C358:H358">SUM(C359:C363)</f>
        <v>300</v>
      </c>
      <c r="D358" s="111">
        <f t="shared" si="52"/>
        <v>300</v>
      </c>
      <c r="E358" s="111">
        <f t="shared" si="52"/>
        <v>0</v>
      </c>
      <c r="F358" s="111">
        <f t="shared" si="52"/>
        <v>0</v>
      </c>
      <c r="G358" s="111">
        <f t="shared" si="52"/>
        <v>300</v>
      </c>
      <c r="H358" s="111">
        <f t="shared" si="52"/>
        <v>300</v>
      </c>
      <c r="I358" s="786"/>
      <c r="J358" s="798"/>
      <c r="K358" s="617"/>
      <c r="L358" s="617"/>
      <c r="M358" s="129"/>
      <c r="N358" s="790"/>
      <c r="Q358" s="67"/>
    </row>
    <row r="359" spans="1:17" ht="12.75" customHeight="1" hidden="1">
      <c r="A359" s="768" t="s">
        <v>7</v>
      </c>
      <c r="B359" s="769"/>
      <c r="C359" s="111">
        <f>SUM(D359:F359)</f>
        <v>0</v>
      </c>
      <c r="D359" s="111"/>
      <c r="E359" s="111"/>
      <c r="F359" s="111"/>
      <c r="G359" s="111"/>
      <c r="H359" s="111"/>
      <c r="I359" s="786"/>
      <c r="J359" s="798"/>
      <c r="K359" s="617"/>
      <c r="L359" s="617"/>
      <c r="M359" s="129"/>
      <c r="N359" s="790"/>
      <c r="Q359" s="67"/>
    </row>
    <row r="360" spans="1:17" ht="12.75" customHeight="1">
      <c r="A360" s="768" t="s">
        <v>14</v>
      </c>
      <c r="B360" s="769"/>
      <c r="C360" s="111">
        <f>SUM(D360:F360)</f>
        <v>300</v>
      </c>
      <c r="D360" s="111">
        <v>300</v>
      </c>
      <c r="E360" s="111"/>
      <c r="F360" s="111"/>
      <c r="G360" s="111">
        <v>300</v>
      </c>
      <c r="H360" s="111">
        <v>300</v>
      </c>
      <c r="I360" s="786"/>
      <c r="J360" s="798"/>
      <c r="K360" s="617"/>
      <c r="L360" s="617"/>
      <c r="M360" s="129">
        <v>300</v>
      </c>
      <c r="N360" s="790"/>
      <c r="Q360" s="67"/>
    </row>
    <row r="361" spans="1:17" ht="12.75" customHeight="1" hidden="1">
      <c r="A361" s="768" t="s">
        <v>15</v>
      </c>
      <c r="B361" s="769"/>
      <c r="C361" s="111">
        <f>SUM(D361:F361)</f>
        <v>0</v>
      </c>
      <c r="D361" s="111"/>
      <c r="E361" s="111"/>
      <c r="F361" s="111"/>
      <c r="G361" s="111"/>
      <c r="H361" s="111"/>
      <c r="I361" s="786"/>
      <c r="J361" s="798"/>
      <c r="K361" s="617"/>
      <c r="L361" s="617"/>
      <c r="M361" s="129"/>
      <c r="N361" s="790"/>
      <c r="Q361" s="67"/>
    </row>
    <row r="362" spans="1:17" ht="12.75" customHeight="1" hidden="1">
      <c r="A362" s="768" t="s">
        <v>16</v>
      </c>
      <c r="B362" s="769"/>
      <c r="C362" s="111">
        <f>SUM(D362:F362)</f>
        <v>0</v>
      </c>
      <c r="D362" s="111"/>
      <c r="E362" s="111"/>
      <c r="F362" s="111"/>
      <c r="G362" s="111"/>
      <c r="H362" s="111"/>
      <c r="I362" s="315"/>
      <c r="J362" s="798"/>
      <c r="K362" s="617"/>
      <c r="L362" s="617"/>
      <c r="M362" s="129"/>
      <c r="N362" s="626"/>
      <c r="Q362" s="67"/>
    </row>
    <row r="363" spans="1:17" ht="12.75" customHeight="1" hidden="1">
      <c r="A363" s="795" t="s">
        <v>5</v>
      </c>
      <c r="B363" s="796"/>
      <c r="C363" s="114">
        <f>SUM(D363:F363)</f>
        <v>0</v>
      </c>
      <c r="D363" s="114"/>
      <c r="E363" s="114"/>
      <c r="F363" s="114"/>
      <c r="G363" s="114"/>
      <c r="H363" s="114"/>
      <c r="I363" s="316"/>
      <c r="J363" s="799"/>
      <c r="K363" s="623"/>
      <c r="L363" s="623"/>
      <c r="M363" s="130"/>
      <c r="N363" s="627"/>
      <c r="Q363" s="67"/>
    </row>
    <row r="364" spans="1:17" ht="60" customHeight="1">
      <c r="A364" s="380" t="s">
        <v>652</v>
      </c>
      <c r="B364" s="317" t="s">
        <v>357</v>
      </c>
      <c r="C364" s="105"/>
      <c r="D364" s="105"/>
      <c r="E364" s="105"/>
      <c r="F364" s="105"/>
      <c r="G364" s="105"/>
      <c r="H364" s="105"/>
      <c r="I364" s="785" t="s">
        <v>631</v>
      </c>
      <c r="J364" s="800" t="s">
        <v>484</v>
      </c>
      <c r="K364" s="628">
        <v>41730</v>
      </c>
      <c r="L364" s="628">
        <v>42735</v>
      </c>
      <c r="M364" s="128"/>
      <c r="N364" s="789"/>
      <c r="Q364" s="67"/>
    </row>
    <row r="365" spans="1:17" ht="12.75" customHeight="1">
      <c r="A365" s="768" t="s">
        <v>47</v>
      </c>
      <c r="B365" s="769"/>
      <c r="C365" s="111">
        <f aca="true" t="shared" si="53" ref="C365:H365">SUM(C366:C370)</f>
        <v>6050</v>
      </c>
      <c r="D365" s="111">
        <f t="shared" si="53"/>
        <v>6050</v>
      </c>
      <c r="E365" s="111">
        <f t="shared" si="53"/>
        <v>0</v>
      </c>
      <c r="F365" s="111">
        <f t="shared" si="53"/>
        <v>0</v>
      </c>
      <c r="G365" s="111">
        <f t="shared" si="53"/>
        <v>6050</v>
      </c>
      <c r="H365" s="111">
        <f t="shared" si="53"/>
        <v>6050</v>
      </c>
      <c r="I365" s="786"/>
      <c r="J365" s="798"/>
      <c r="K365" s="617"/>
      <c r="L365" s="617"/>
      <c r="M365" s="129"/>
      <c r="N365" s="790"/>
      <c r="Q365" s="67"/>
    </row>
    <row r="366" spans="1:17" ht="12.75" customHeight="1" hidden="1">
      <c r="A366" s="768" t="s">
        <v>7</v>
      </c>
      <c r="B366" s="769"/>
      <c r="C366" s="111">
        <f>SUM(D366:F366)</f>
        <v>0</v>
      </c>
      <c r="D366" s="111"/>
      <c r="E366" s="111"/>
      <c r="F366" s="111"/>
      <c r="G366" s="111"/>
      <c r="H366" s="111"/>
      <c r="I366" s="786"/>
      <c r="J366" s="798"/>
      <c r="K366" s="617"/>
      <c r="L366" s="617"/>
      <c r="M366" s="129"/>
      <c r="N366" s="790"/>
      <c r="Q366" s="67"/>
    </row>
    <row r="367" spans="1:17" ht="12.75" customHeight="1">
      <c r="A367" s="768" t="s">
        <v>14</v>
      </c>
      <c r="B367" s="769"/>
      <c r="C367" s="111">
        <f>SUM(D367:F367)</f>
        <v>6050</v>
      </c>
      <c r="D367" s="111">
        <v>6050</v>
      </c>
      <c r="E367" s="111"/>
      <c r="F367" s="111"/>
      <c r="G367" s="111">
        <v>6050</v>
      </c>
      <c r="H367" s="111">
        <v>6050</v>
      </c>
      <c r="I367" s="786"/>
      <c r="J367" s="798"/>
      <c r="K367" s="617"/>
      <c r="L367" s="617"/>
      <c r="M367" s="129">
        <v>6050</v>
      </c>
      <c r="N367" s="790"/>
      <c r="Q367" s="67"/>
    </row>
    <row r="368" spans="1:17" ht="12.75" customHeight="1" hidden="1">
      <c r="A368" s="768" t="s">
        <v>15</v>
      </c>
      <c r="B368" s="769"/>
      <c r="C368" s="111">
        <f>SUM(D368:F368)</f>
        <v>0</v>
      </c>
      <c r="D368" s="111"/>
      <c r="E368" s="111"/>
      <c r="F368" s="111"/>
      <c r="G368" s="111"/>
      <c r="H368" s="111"/>
      <c r="I368" s="786"/>
      <c r="J368" s="798"/>
      <c r="K368" s="617"/>
      <c r="L368" s="617"/>
      <c r="M368" s="129"/>
      <c r="N368" s="790"/>
      <c r="Q368" s="67"/>
    </row>
    <row r="369" spans="1:17" ht="12.75" customHeight="1" hidden="1">
      <c r="A369" s="768" t="s">
        <v>16</v>
      </c>
      <c r="B369" s="769"/>
      <c r="C369" s="111">
        <f>SUM(D369:F369)</f>
        <v>0</v>
      </c>
      <c r="D369" s="111"/>
      <c r="E369" s="111"/>
      <c r="F369" s="111"/>
      <c r="G369" s="111"/>
      <c r="H369" s="111"/>
      <c r="I369" s="315"/>
      <c r="J369" s="798"/>
      <c r="K369" s="617"/>
      <c r="L369" s="617"/>
      <c r="M369" s="129"/>
      <c r="N369" s="626"/>
      <c r="Q369" s="67"/>
    </row>
    <row r="370" spans="1:17" ht="12.75" customHeight="1" hidden="1">
      <c r="A370" s="795" t="s">
        <v>5</v>
      </c>
      <c r="B370" s="796"/>
      <c r="C370" s="114">
        <f>SUM(D370:F370)</f>
        <v>0</v>
      </c>
      <c r="D370" s="114"/>
      <c r="E370" s="114"/>
      <c r="F370" s="114"/>
      <c r="G370" s="114"/>
      <c r="H370" s="114"/>
      <c r="I370" s="316"/>
      <c r="J370" s="799"/>
      <c r="K370" s="623"/>
      <c r="L370" s="623"/>
      <c r="M370" s="130"/>
      <c r="N370" s="627"/>
      <c r="Q370" s="67"/>
    </row>
    <row r="371" spans="1:17" ht="80.25" customHeight="1">
      <c r="A371" s="380" t="s">
        <v>653</v>
      </c>
      <c r="B371" s="317" t="s">
        <v>359</v>
      </c>
      <c r="C371" s="105"/>
      <c r="D371" s="105"/>
      <c r="E371" s="105"/>
      <c r="F371" s="105"/>
      <c r="G371" s="105"/>
      <c r="H371" s="105"/>
      <c r="I371" s="785" t="s">
        <v>654</v>
      </c>
      <c r="J371" s="800" t="s">
        <v>594</v>
      </c>
      <c r="K371" s="628">
        <v>41671</v>
      </c>
      <c r="L371" s="628">
        <v>42735</v>
      </c>
      <c r="M371" s="128"/>
      <c r="N371" s="789"/>
      <c r="Q371" s="67"/>
    </row>
    <row r="372" spans="1:17" ht="12.75" customHeight="1">
      <c r="A372" s="768" t="s">
        <v>47</v>
      </c>
      <c r="B372" s="769"/>
      <c r="C372" s="111">
        <f aca="true" t="shared" si="54" ref="C372:H372">SUM(C373:C377)</f>
        <v>27039.43001</v>
      </c>
      <c r="D372" s="111">
        <f t="shared" si="54"/>
        <v>27039.43001</v>
      </c>
      <c r="E372" s="111">
        <f t="shared" si="54"/>
        <v>0</v>
      </c>
      <c r="F372" s="111">
        <f t="shared" si="54"/>
        <v>0</v>
      </c>
      <c r="G372" s="111">
        <f t="shared" si="54"/>
        <v>26987.22022</v>
      </c>
      <c r="H372" s="111">
        <f t="shared" si="54"/>
        <v>26987.22022</v>
      </c>
      <c r="I372" s="786"/>
      <c r="J372" s="798"/>
      <c r="K372" s="617"/>
      <c r="L372" s="617"/>
      <c r="M372" s="129"/>
      <c r="N372" s="790"/>
      <c r="Q372" s="67"/>
    </row>
    <row r="373" spans="1:17" ht="12.75" customHeight="1" hidden="1">
      <c r="A373" s="768" t="s">
        <v>7</v>
      </c>
      <c r="B373" s="769"/>
      <c r="C373" s="111">
        <f>SUM(D373:F373)</f>
        <v>0</v>
      </c>
      <c r="D373" s="111"/>
      <c r="E373" s="111"/>
      <c r="F373" s="111"/>
      <c r="G373" s="111"/>
      <c r="H373" s="111"/>
      <c r="I373" s="786"/>
      <c r="J373" s="798"/>
      <c r="K373" s="617"/>
      <c r="L373" s="617"/>
      <c r="M373" s="129"/>
      <c r="N373" s="790"/>
      <c r="Q373" s="67"/>
    </row>
    <row r="374" spans="1:17" ht="12.75" customHeight="1">
      <c r="A374" s="768" t="s">
        <v>14</v>
      </c>
      <c r="B374" s="769"/>
      <c r="C374" s="111">
        <f>SUM(D374:F374)</f>
        <v>19000</v>
      </c>
      <c r="D374" s="111">
        <f>19000</f>
        <v>19000</v>
      </c>
      <c r="E374" s="111"/>
      <c r="F374" s="111"/>
      <c r="G374" s="111">
        <v>18947.79021</v>
      </c>
      <c r="H374" s="111">
        <v>18947.79021</v>
      </c>
      <c r="I374" s="786"/>
      <c r="J374" s="798"/>
      <c r="K374" s="617"/>
      <c r="L374" s="617"/>
      <c r="M374" s="129"/>
      <c r="N374" s="790"/>
      <c r="Q374" s="67"/>
    </row>
    <row r="375" spans="1:17" ht="12.75" customHeight="1">
      <c r="A375" s="768" t="s">
        <v>15</v>
      </c>
      <c r="B375" s="769"/>
      <c r="C375" s="111">
        <f>SUM(D375:F375)</f>
        <v>8039.43001</v>
      </c>
      <c r="D375" s="111">
        <v>8039.43001</v>
      </c>
      <c r="E375" s="111"/>
      <c r="F375" s="111"/>
      <c r="G375" s="111">
        <v>8039.43001</v>
      </c>
      <c r="H375" s="111">
        <v>8039.43001</v>
      </c>
      <c r="I375" s="786"/>
      <c r="J375" s="798"/>
      <c r="K375" s="617"/>
      <c r="L375" s="617"/>
      <c r="M375" s="129"/>
      <c r="N375" s="790"/>
      <c r="Q375" s="67"/>
    </row>
    <row r="376" spans="1:17" ht="12.75" customHeight="1" hidden="1">
      <c r="A376" s="768" t="s">
        <v>16</v>
      </c>
      <c r="B376" s="769"/>
      <c r="C376" s="111">
        <f>SUM(D376:F376)</f>
        <v>0</v>
      </c>
      <c r="D376" s="111"/>
      <c r="E376" s="111"/>
      <c r="F376" s="111"/>
      <c r="G376" s="111"/>
      <c r="H376" s="111"/>
      <c r="I376" s="315"/>
      <c r="J376" s="798"/>
      <c r="K376" s="617"/>
      <c r="L376" s="617"/>
      <c r="M376" s="129"/>
      <c r="N376" s="626"/>
      <c r="Q376" s="67"/>
    </row>
    <row r="377" spans="1:17" ht="12.75" customHeight="1" hidden="1">
      <c r="A377" s="795" t="s">
        <v>5</v>
      </c>
      <c r="B377" s="796"/>
      <c r="C377" s="114">
        <f>SUM(D377:F377)</f>
        <v>0</v>
      </c>
      <c r="D377" s="114"/>
      <c r="E377" s="114"/>
      <c r="F377" s="114"/>
      <c r="G377" s="114"/>
      <c r="H377" s="114"/>
      <c r="I377" s="316"/>
      <c r="J377" s="799"/>
      <c r="K377" s="623"/>
      <c r="L377" s="623"/>
      <c r="M377" s="130"/>
      <c r="N377" s="627"/>
      <c r="Q377" s="67"/>
    </row>
    <row r="378" spans="1:17" ht="59.25" customHeight="1">
      <c r="A378" s="380" t="s">
        <v>655</v>
      </c>
      <c r="B378" s="317" t="s">
        <v>656</v>
      </c>
      <c r="C378" s="105"/>
      <c r="D378" s="105"/>
      <c r="E378" s="105"/>
      <c r="F378" s="105"/>
      <c r="G378" s="105"/>
      <c r="H378" s="105"/>
      <c r="I378" s="785" t="s">
        <v>654</v>
      </c>
      <c r="J378" s="810" t="s">
        <v>607</v>
      </c>
      <c r="K378" s="616">
        <v>41671</v>
      </c>
      <c r="L378" s="616">
        <v>42735</v>
      </c>
      <c r="M378" s="127"/>
      <c r="N378" s="789"/>
      <c r="Q378" s="67"/>
    </row>
    <row r="379" spans="1:17" ht="12.75" customHeight="1">
      <c r="A379" s="768" t="s">
        <v>47</v>
      </c>
      <c r="B379" s="769"/>
      <c r="C379" s="111">
        <f aca="true" t="shared" si="55" ref="C379:H379">SUM(C380:C384)</f>
        <v>32452.45783</v>
      </c>
      <c r="D379" s="111">
        <f t="shared" si="55"/>
        <v>32452.45783</v>
      </c>
      <c r="E379" s="111">
        <f t="shared" si="55"/>
        <v>0</v>
      </c>
      <c r="F379" s="111">
        <f t="shared" si="55"/>
        <v>0</v>
      </c>
      <c r="G379" s="111">
        <f t="shared" si="55"/>
        <v>32452.42564</v>
      </c>
      <c r="H379" s="111">
        <f t="shared" si="55"/>
        <v>32452.42564</v>
      </c>
      <c r="I379" s="786"/>
      <c r="J379" s="828"/>
      <c r="K379" s="617"/>
      <c r="L379" s="617"/>
      <c r="M379" s="129"/>
      <c r="N379" s="791"/>
      <c r="Q379" s="67"/>
    </row>
    <row r="380" spans="1:17" ht="12.75" customHeight="1" hidden="1">
      <c r="A380" s="768" t="s">
        <v>7</v>
      </c>
      <c r="B380" s="769"/>
      <c r="C380" s="111">
        <f>SUM(D380:F380)</f>
        <v>0</v>
      </c>
      <c r="D380" s="111"/>
      <c r="E380" s="111"/>
      <c r="F380" s="111"/>
      <c r="G380" s="111"/>
      <c r="H380" s="111"/>
      <c r="I380" s="786"/>
      <c r="J380" s="828"/>
      <c r="K380" s="617"/>
      <c r="L380" s="617"/>
      <c r="M380" s="129"/>
      <c r="N380" s="791"/>
      <c r="Q380" s="67"/>
    </row>
    <row r="381" spans="1:17" ht="12.75" customHeight="1">
      <c r="A381" s="768" t="s">
        <v>14</v>
      </c>
      <c r="B381" s="769"/>
      <c r="C381" s="111">
        <f>SUM(D381:F381)</f>
        <v>27353.6</v>
      </c>
      <c r="D381" s="111">
        <v>27353.6</v>
      </c>
      <c r="E381" s="111"/>
      <c r="F381" s="111"/>
      <c r="G381" s="111">
        <v>27353.56781</v>
      </c>
      <c r="H381" s="111">
        <v>27353.56781</v>
      </c>
      <c r="I381" s="786"/>
      <c r="J381" s="828"/>
      <c r="K381" s="617"/>
      <c r="L381" s="617"/>
      <c r="M381" s="129"/>
      <c r="N381" s="791"/>
      <c r="Q381" s="67"/>
    </row>
    <row r="382" spans="1:17" ht="12.75" customHeight="1">
      <c r="A382" s="768" t="s">
        <v>15</v>
      </c>
      <c r="B382" s="769"/>
      <c r="C382" s="111">
        <f>SUM(D382:F382)</f>
        <v>5098.85783</v>
      </c>
      <c r="D382" s="111">
        <v>5098.85783</v>
      </c>
      <c r="E382" s="111"/>
      <c r="F382" s="111"/>
      <c r="G382" s="111">
        <v>5098.85783</v>
      </c>
      <c r="H382" s="111">
        <v>5098.85783</v>
      </c>
      <c r="I382" s="786"/>
      <c r="J382" s="828"/>
      <c r="K382" s="617"/>
      <c r="L382" s="617"/>
      <c r="M382" s="129"/>
      <c r="N382" s="791"/>
      <c r="Q382" s="67"/>
    </row>
    <row r="383" spans="1:17" ht="12.75" customHeight="1" hidden="1">
      <c r="A383" s="768" t="s">
        <v>16</v>
      </c>
      <c r="B383" s="769"/>
      <c r="C383" s="111">
        <f>SUM(D383:F383)</f>
        <v>0</v>
      </c>
      <c r="D383" s="111"/>
      <c r="E383" s="111"/>
      <c r="F383" s="111"/>
      <c r="G383" s="111"/>
      <c r="H383" s="111"/>
      <c r="I383" s="315"/>
      <c r="J383" s="776"/>
      <c r="K383" s="612"/>
      <c r="L383" s="612"/>
      <c r="M383" s="108"/>
      <c r="N383" s="626"/>
      <c r="Q383" s="67"/>
    </row>
    <row r="384" spans="1:17" ht="12.75" customHeight="1" hidden="1">
      <c r="A384" s="795" t="s">
        <v>5</v>
      </c>
      <c r="B384" s="796"/>
      <c r="C384" s="114">
        <f>SUM(D384:F384)</f>
        <v>0</v>
      </c>
      <c r="D384" s="114"/>
      <c r="E384" s="114"/>
      <c r="F384" s="114"/>
      <c r="G384" s="114"/>
      <c r="H384" s="114"/>
      <c r="I384" s="316"/>
      <c r="J384" s="777"/>
      <c r="K384" s="613"/>
      <c r="L384" s="613"/>
      <c r="M384" s="117"/>
      <c r="N384" s="627"/>
      <c r="Q384" s="67"/>
    </row>
    <row r="385" spans="1:17" ht="48.75" customHeight="1">
      <c r="A385" s="380" t="s">
        <v>657</v>
      </c>
      <c r="B385" s="317" t="s">
        <v>363</v>
      </c>
      <c r="C385" s="105"/>
      <c r="D385" s="105"/>
      <c r="E385" s="105"/>
      <c r="F385" s="105"/>
      <c r="G385" s="105"/>
      <c r="H385" s="105"/>
      <c r="I385" s="785" t="s">
        <v>631</v>
      </c>
      <c r="J385" s="810" t="s">
        <v>484</v>
      </c>
      <c r="K385" s="616">
        <v>41760</v>
      </c>
      <c r="L385" s="616">
        <v>42735</v>
      </c>
      <c r="M385" s="127"/>
      <c r="N385" s="789"/>
      <c r="Q385" s="67"/>
    </row>
    <row r="386" spans="1:17" ht="12.75" customHeight="1">
      <c r="A386" s="768" t="s">
        <v>47</v>
      </c>
      <c r="B386" s="769"/>
      <c r="C386" s="111">
        <f aca="true" t="shared" si="56" ref="C386:H386">SUM(C387:C391)</f>
        <v>150</v>
      </c>
      <c r="D386" s="111">
        <f t="shared" si="56"/>
        <v>150</v>
      </c>
      <c r="E386" s="111">
        <f t="shared" si="56"/>
        <v>0</v>
      </c>
      <c r="F386" s="111">
        <f t="shared" si="56"/>
        <v>0</v>
      </c>
      <c r="G386" s="111">
        <f t="shared" si="56"/>
        <v>150</v>
      </c>
      <c r="H386" s="111">
        <f t="shared" si="56"/>
        <v>150</v>
      </c>
      <c r="I386" s="786"/>
      <c r="J386" s="828"/>
      <c r="K386" s="617"/>
      <c r="L386" s="617"/>
      <c r="M386" s="129"/>
      <c r="N386" s="791"/>
      <c r="Q386" s="67"/>
    </row>
    <row r="387" spans="1:17" ht="12.75" customHeight="1" hidden="1">
      <c r="A387" s="768" t="s">
        <v>7</v>
      </c>
      <c r="B387" s="769"/>
      <c r="C387" s="111">
        <f>SUM(D387:F387)</f>
        <v>0</v>
      </c>
      <c r="D387" s="111"/>
      <c r="E387" s="111"/>
      <c r="F387" s="111"/>
      <c r="G387" s="111"/>
      <c r="H387" s="111"/>
      <c r="I387" s="786"/>
      <c r="J387" s="828"/>
      <c r="K387" s="617"/>
      <c r="L387" s="617"/>
      <c r="M387" s="129"/>
      <c r="N387" s="791"/>
      <c r="Q387" s="67"/>
    </row>
    <row r="388" spans="1:17" ht="12.75" customHeight="1">
      <c r="A388" s="768" t="s">
        <v>14</v>
      </c>
      <c r="B388" s="769"/>
      <c r="C388" s="111">
        <f>SUM(D388:F388)</f>
        <v>150</v>
      </c>
      <c r="D388" s="111">
        <v>150</v>
      </c>
      <c r="E388" s="111"/>
      <c r="F388" s="111"/>
      <c r="G388" s="111">
        <v>150</v>
      </c>
      <c r="H388" s="111">
        <v>150</v>
      </c>
      <c r="I388" s="786"/>
      <c r="J388" s="828"/>
      <c r="K388" s="617"/>
      <c r="L388" s="617"/>
      <c r="M388" s="129">
        <v>150</v>
      </c>
      <c r="N388" s="791"/>
      <c r="Q388" s="67"/>
    </row>
    <row r="389" spans="1:17" ht="12.75" customHeight="1" hidden="1">
      <c r="A389" s="795" t="s">
        <v>15</v>
      </c>
      <c r="B389" s="796"/>
      <c r="C389" s="114">
        <f>SUM(D389:F389)</f>
        <v>0</v>
      </c>
      <c r="D389" s="114"/>
      <c r="E389" s="114"/>
      <c r="F389" s="114"/>
      <c r="G389" s="114"/>
      <c r="H389" s="114"/>
      <c r="I389" s="801"/>
      <c r="J389" s="777"/>
      <c r="K389" s="613"/>
      <c r="L389" s="613"/>
      <c r="M389" s="117"/>
      <c r="N389" s="805"/>
      <c r="Q389" s="67"/>
    </row>
    <row r="390" spans="1:17" ht="12.75" customHeight="1" hidden="1">
      <c r="A390" s="793" t="s">
        <v>16</v>
      </c>
      <c r="B390" s="794"/>
      <c r="C390" s="104">
        <f>SUM(D390:F390)</f>
        <v>0</v>
      </c>
      <c r="D390" s="104"/>
      <c r="E390" s="104"/>
      <c r="F390" s="104"/>
      <c r="G390" s="104"/>
      <c r="H390" s="104"/>
      <c r="I390" s="321"/>
      <c r="J390" s="328"/>
      <c r="K390" s="612"/>
      <c r="L390" s="612"/>
      <c r="M390" s="108"/>
      <c r="N390" s="636"/>
      <c r="Q390" s="67"/>
    </row>
    <row r="391" spans="1:17" ht="12.75" customHeight="1" hidden="1">
      <c r="A391" s="795" t="s">
        <v>5</v>
      </c>
      <c r="B391" s="796"/>
      <c r="C391" s="114">
        <f>SUM(D391:F391)</f>
        <v>0</v>
      </c>
      <c r="D391" s="114"/>
      <c r="E391" s="114"/>
      <c r="F391" s="114"/>
      <c r="G391" s="114"/>
      <c r="H391" s="114"/>
      <c r="I391" s="316"/>
      <c r="J391" s="329"/>
      <c r="K391" s="613"/>
      <c r="L391" s="613"/>
      <c r="M391" s="117"/>
      <c r="N391" s="627"/>
      <c r="Q391" s="67"/>
    </row>
    <row r="392" spans="1:17" ht="71.25" customHeight="1">
      <c r="A392" s="380" t="s">
        <v>658</v>
      </c>
      <c r="B392" s="317" t="s">
        <v>365</v>
      </c>
      <c r="C392" s="105"/>
      <c r="D392" s="105"/>
      <c r="E392" s="105"/>
      <c r="F392" s="105"/>
      <c r="G392" s="105"/>
      <c r="H392" s="105"/>
      <c r="I392" s="785" t="s">
        <v>659</v>
      </c>
      <c r="J392" s="810" t="s">
        <v>566</v>
      </c>
      <c r="K392" s="616">
        <v>41640</v>
      </c>
      <c r="L392" s="616">
        <v>42735</v>
      </c>
      <c r="M392" s="127"/>
      <c r="N392" s="789"/>
      <c r="Q392" s="67"/>
    </row>
    <row r="393" spans="1:17" ht="12.75" customHeight="1">
      <c r="A393" s="768" t="s">
        <v>47</v>
      </c>
      <c r="B393" s="769"/>
      <c r="C393" s="111">
        <f aca="true" t="shared" si="57" ref="C393:H393">SUM(C394:C398)</f>
        <v>166233.47091</v>
      </c>
      <c r="D393" s="111">
        <f t="shared" si="57"/>
        <v>166233.47091</v>
      </c>
      <c r="E393" s="111">
        <f t="shared" si="57"/>
        <v>0</v>
      </c>
      <c r="F393" s="111">
        <f t="shared" si="57"/>
        <v>0</v>
      </c>
      <c r="G393" s="111">
        <f t="shared" si="57"/>
        <v>158334.1715</v>
      </c>
      <c r="H393" s="111">
        <f t="shared" si="57"/>
        <v>158334.1715</v>
      </c>
      <c r="I393" s="786"/>
      <c r="J393" s="776"/>
      <c r="K393" s="617"/>
      <c r="L393" s="617"/>
      <c r="M393" s="129"/>
      <c r="N393" s="790"/>
      <c r="Q393" s="67"/>
    </row>
    <row r="394" spans="1:17" ht="12.75" customHeight="1">
      <c r="A394" s="768" t="s">
        <v>7</v>
      </c>
      <c r="B394" s="769"/>
      <c r="C394" s="111">
        <f>SUM(D394:F394)</f>
        <v>0</v>
      </c>
      <c r="D394" s="111"/>
      <c r="E394" s="111"/>
      <c r="F394" s="111"/>
      <c r="G394" s="111"/>
      <c r="H394" s="111"/>
      <c r="I394" s="786"/>
      <c r="J394" s="776"/>
      <c r="K394" s="617"/>
      <c r="L394" s="617"/>
      <c r="M394" s="129"/>
      <c r="N394" s="790"/>
      <c r="Q394" s="67"/>
    </row>
    <row r="395" spans="1:17" ht="12.75" customHeight="1">
      <c r="A395" s="768" t="s">
        <v>14</v>
      </c>
      <c r="B395" s="769"/>
      <c r="C395" s="111">
        <f>SUM(D395:F395)</f>
        <v>166233.47091</v>
      </c>
      <c r="D395" s="157">
        <v>166233.47091</v>
      </c>
      <c r="E395" s="157"/>
      <c r="F395" s="157"/>
      <c r="G395" s="157">
        <v>158334.1715</v>
      </c>
      <c r="H395" s="157">
        <v>158334.1715</v>
      </c>
      <c r="I395" s="786"/>
      <c r="J395" s="776"/>
      <c r="K395" s="617"/>
      <c r="L395" s="617"/>
      <c r="M395" s="129"/>
      <c r="N395" s="790"/>
      <c r="Q395" s="67"/>
    </row>
    <row r="396" spans="1:17" ht="12.75" customHeight="1">
      <c r="A396" s="795" t="s">
        <v>15</v>
      </c>
      <c r="B396" s="796"/>
      <c r="C396" s="114">
        <f>SUM(D396:F396)</f>
        <v>0</v>
      </c>
      <c r="D396" s="114"/>
      <c r="E396" s="114"/>
      <c r="F396" s="114"/>
      <c r="G396" s="114"/>
      <c r="H396" s="114"/>
      <c r="I396" s="801"/>
      <c r="J396" s="777"/>
      <c r="K396" s="617"/>
      <c r="L396" s="617"/>
      <c r="M396" s="129"/>
      <c r="N396" s="805"/>
      <c r="Q396" s="67"/>
    </row>
    <row r="397" spans="1:17" ht="12.75" customHeight="1" hidden="1">
      <c r="A397" s="793" t="s">
        <v>16</v>
      </c>
      <c r="B397" s="794"/>
      <c r="C397" s="104">
        <f>SUM(D397:F397)</f>
        <v>0</v>
      </c>
      <c r="D397" s="104"/>
      <c r="E397" s="104"/>
      <c r="F397" s="104"/>
      <c r="G397" s="104"/>
      <c r="H397" s="104"/>
      <c r="I397" s="158"/>
      <c r="J397" s="328"/>
      <c r="K397" s="612"/>
      <c r="L397" s="612"/>
      <c r="M397" s="108"/>
      <c r="N397" s="636"/>
      <c r="Q397" s="67"/>
    </row>
    <row r="398" spans="1:17" ht="12.75" customHeight="1" hidden="1">
      <c r="A398" s="768" t="s">
        <v>5</v>
      </c>
      <c r="B398" s="769"/>
      <c r="C398" s="111">
        <f>SUM(D398:F398)</f>
        <v>0</v>
      </c>
      <c r="D398" s="111"/>
      <c r="E398" s="111"/>
      <c r="F398" s="111"/>
      <c r="G398" s="111"/>
      <c r="H398" s="111"/>
      <c r="I398" s="159"/>
      <c r="J398" s="323"/>
      <c r="K398" s="637"/>
      <c r="L398" s="637"/>
      <c r="M398" s="147"/>
      <c r="N398" s="626"/>
      <c r="Q398" s="67"/>
    </row>
    <row r="399" spans="1:17" ht="33" customHeight="1">
      <c r="A399" s="466" t="s">
        <v>660</v>
      </c>
      <c r="B399" s="318" t="s">
        <v>367</v>
      </c>
      <c r="C399" s="111"/>
      <c r="D399" s="111"/>
      <c r="E399" s="111"/>
      <c r="F399" s="111"/>
      <c r="G399" s="111"/>
      <c r="H399" s="111"/>
      <c r="I399" s="786" t="s">
        <v>636</v>
      </c>
      <c r="J399" s="798" t="s">
        <v>610</v>
      </c>
      <c r="K399" s="645">
        <v>41913</v>
      </c>
      <c r="L399" s="645">
        <v>42735</v>
      </c>
      <c r="M399" s="129"/>
      <c r="N399" s="790"/>
      <c r="Q399" s="67"/>
    </row>
    <row r="400" spans="1:17" ht="12.75" customHeight="1">
      <c r="A400" s="768" t="s">
        <v>47</v>
      </c>
      <c r="B400" s="769"/>
      <c r="C400" s="111">
        <f aca="true" t="shared" si="58" ref="C400:H400">SUM(C401:C405)</f>
        <v>60</v>
      </c>
      <c r="D400" s="111">
        <f t="shared" si="58"/>
        <v>60</v>
      </c>
      <c r="E400" s="111">
        <f t="shared" si="58"/>
        <v>0</v>
      </c>
      <c r="F400" s="111">
        <f t="shared" si="58"/>
        <v>0</v>
      </c>
      <c r="G400" s="111">
        <f t="shared" si="58"/>
        <v>0</v>
      </c>
      <c r="H400" s="111">
        <f t="shared" si="58"/>
        <v>0</v>
      </c>
      <c r="I400" s="786"/>
      <c r="J400" s="798"/>
      <c r="K400" s="617"/>
      <c r="L400" s="617"/>
      <c r="M400" s="129"/>
      <c r="N400" s="790"/>
      <c r="Q400" s="67"/>
    </row>
    <row r="401" spans="1:17" ht="12.75" customHeight="1">
      <c r="A401" s="768" t="s">
        <v>7</v>
      </c>
      <c r="B401" s="769"/>
      <c r="C401" s="111">
        <f>SUM(D401:F401)</f>
        <v>0</v>
      </c>
      <c r="D401" s="111"/>
      <c r="E401" s="111"/>
      <c r="F401" s="111"/>
      <c r="G401" s="111"/>
      <c r="H401" s="111"/>
      <c r="I401" s="786"/>
      <c r="J401" s="798"/>
      <c r="K401" s="617"/>
      <c r="L401" s="617"/>
      <c r="M401" s="129"/>
      <c r="N401" s="790"/>
      <c r="Q401" s="67"/>
    </row>
    <row r="402" spans="1:17" ht="12.75" customHeight="1">
      <c r="A402" s="768" t="s">
        <v>14</v>
      </c>
      <c r="B402" s="769"/>
      <c r="C402" s="111">
        <f>SUM(D402:F402)</f>
        <v>60</v>
      </c>
      <c r="D402" s="111">
        <v>60</v>
      </c>
      <c r="E402" s="111"/>
      <c r="F402" s="111"/>
      <c r="G402" s="111"/>
      <c r="H402" s="111"/>
      <c r="I402" s="786"/>
      <c r="J402" s="798"/>
      <c r="K402" s="617"/>
      <c r="L402" s="617"/>
      <c r="M402" s="129"/>
      <c r="N402" s="790"/>
      <c r="Q402" s="67"/>
    </row>
    <row r="403" spans="1:17" ht="12.75" customHeight="1">
      <c r="A403" s="768" t="s">
        <v>15</v>
      </c>
      <c r="B403" s="769"/>
      <c r="C403" s="111">
        <f>SUM(D403:F403)</f>
        <v>0</v>
      </c>
      <c r="D403" s="111"/>
      <c r="E403" s="111"/>
      <c r="F403" s="111"/>
      <c r="G403" s="111"/>
      <c r="H403" s="111"/>
      <c r="I403" s="786"/>
      <c r="J403" s="798"/>
      <c r="K403" s="617"/>
      <c r="L403" s="617"/>
      <c r="M403" s="129"/>
      <c r="N403" s="790"/>
      <c r="Q403" s="67"/>
    </row>
    <row r="404" spans="1:17" ht="12.75" customHeight="1" hidden="1">
      <c r="A404" s="768" t="s">
        <v>16</v>
      </c>
      <c r="B404" s="769"/>
      <c r="C404" s="111">
        <f>SUM(D404:F404)</f>
        <v>0</v>
      </c>
      <c r="D404" s="111"/>
      <c r="E404" s="111"/>
      <c r="F404" s="111"/>
      <c r="G404" s="111"/>
      <c r="H404" s="111"/>
      <c r="I404" s="315"/>
      <c r="J404" s="798"/>
      <c r="K404" s="617"/>
      <c r="L404" s="617"/>
      <c r="M404" s="129"/>
      <c r="N404" s="626"/>
      <c r="Q404" s="67"/>
    </row>
    <row r="405" spans="1:17" ht="12.75" customHeight="1" hidden="1">
      <c r="A405" s="772" t="s">
        <v>5</v>
      </c>
      <c r="B405" s="773"/>
      <c r="C405" s="148">
        <f>SUM(D405:F405)</f>
        <v>0</v>
      </c>
      <c r="D405" s="148"/>
      <c r="E405" s="148"/>
      <c r="F405" s="148"/>
      <c r="G405" s="148"/>
      <c r="H405" s="148"/>
      <c r="I405" s="334"/>
      <c r="J405" s="819"/>
      <c r="K405" s="618"/>
      <c r="L405" s="618"/>
      <c r="M405" s="149"/>
      <c r="N405" s="635"/>
      <c r="Q405" s="67"/>
    </row>
    <row r="406" spans="1:17" ht="72.75" customHeight="1">
      <c r="A406" s="380" t="s">
        <v>661</v>
      </c>
      <c r="B406" s="317" t="s">
        <v>369</v>
      </c>
      <c r="C406" s="105"/>
      <c r="D406" s="105"/>
      <c r="E406" s="105"/>
      <c r="F406" s="105"/>
      <c r="G406" s="105"/>
      <c r="H406" s="105"/>
      <c r="I406" s="785" t="s">
        <v>662</v>
      </c>
      <c r="J406" s="800" t="s">
        <v>566</v>
      </c>
      <c r="K406" s="628">
        <v>41640</v>
      </c>
      <c r="L406" s="628">
        <v>42735</v>
      </c>
      <c r="M406" s="128"/>
      <c r="N406" s="789"/>
      <c r="Q406" s="67"/>
    </row>
    <row r="407" spans="1:17" ht="12.75" customHeight="1">
      <c r="A407" s="768" t="s">
        <v>47</v>
      </c>
      <c r="B407" s="769"/>
      <c r="C407" s="111">
        <f aca="true" t="shared" si="59" ref="C407:H407">SUM(C408:C412)</f>
        <v>0</v>
      </c>
      <c r="D407" s="111">
        <f t="shared" si="59"/>
        <v>0</v>
      </c>
      <c r="E407" s="111">
        <f t="shared" si="59"/>
        <v>0</v>
      </c>
      <c r="F407" s="111">
        <f t="shared" si="59"/>
        <v>0</v>
      </c>
      <c r="G407" s="111">
        <f t="shared" si="59"/>
        <v>0</v>
      </c>
      <c r="H407" s="111">
        <f t="shared" si="59"/>
        <v>0</v>
      </c>
      <c r="I407" s="786"/>
      <c r="J407" s="798"/>
      <c r="K407" s="617"/>
      <c r="L407" s="617"/>
      <c r="M407" s="129"/>
      <c r="N407" s="790"/>
      <c r="Q407" s="67"/>
    </row>
    <row r="408" spans="1:17" ht="12.75" customHeight="1" hidden="1">
      <c r="A408" s="768" t="s">
        <v>7</v>
      </c>
      <c r="B408" s="769"/>
      <c r="C408" s="111">
        <f>SUM(D408:F408)</f>
        <v>0</v>
      </c>
      <c r="D408" s="111"/>
      <c r="E408" s="111"/>
      <c r="F408" s="111"/>
      <c r="G408" s="111"/>
      <c r="H408" s="111"/>
      <c r="I408" s="786"/>
      <c r="J408" s="798"/>
      <c r="K408" s="617"/>
      <c r="L408" s="617"/>
      <c r="M408" s="129"/>
      <c r="N408" s="790"/>
      <c r="Q408" s="67"/>
    </row>
    <row r="409" spans="1:17" ht="12.75" customHeight="1">
      <c r="A409" s="768" t="s">
        <v>14</v>
      </c>
      <c r="B409" s="769"/>
      <c r="C409" s="111">
        <f>SUM(D409:F409)</f>
        <v>0</v>
      </c>
      <c r="D409" s="111">
        <v>0</v>
      </c>
      <c r="E409" s="111"/>
      <c r="F409" s="111"/>
      <c r="G409" s="111"/>
      <c r="H409" s="111"/>
      <c r="I409" s="786"/>
      <c r="J409" s="798"/>
      <c r="K409" s="617"/>
      <c r="L409" s="617"/>
      <c r="M409" s="129"/>
      <c r="N409" s="790"/>
      <c r="Q409" s="67"/>
    </row>
    <row r="410" spans="1:17" ht="12.75" customHeight="1" hidden="1">
      <c r="A410" s="768" t="s">
        <v>15</v>
      </c>
      <c r="B410" s="769"/>
      <c r="C410" s="111">
        <f>SUM(D410:F410)</f>
        <v>0</v>
      </c>
      <c r="D410" s="111"/>
      <c r="E410" s="111"/>
      <c r="F410" s="111"/>
      <c r="G410" s="111"/>
      <c r="H410" s="111"/>
      <c r="I410" s="786"/>
      <c r="J410" s="798"/>
      <c r="K410" s="617"/>
      <c r="L410" s="617"/>
      <c r="M410" s="129"/>
      <c r="N410" s="790"/>
      <c r="Q410" s="67"/>
    </row>
    <row r="411" spans="1:17" ht="12.75" customHeight="1" hidden="1">
      <c r="A411" s="768" t="s">
        <v>16</v>
      </c>
      <c r="B411" s="769"/>
      <c r="C411" s="111">
        <f>SUM(D411:F411)</f>
        <v>0</v>
      </c>
      <c r="D411" s="111"/>
      <c r="E411" s="111"/>
      <c r="F411" s="111"/>
      <c r="G411" s="111"/>
      <c r="H411" s="111"/>
      <c r="I411" s="315"/>
      <c r="J411" s="798"/>
      <c r="K411" s="617"/>
      <c r="L411" s="617"/>
      <c r="M411" s="129"/>
      <c r="N411" s="626"/>
      <c r="Q411" s="67"/>
    </row>
    <row r="412" spans="1:17" ht="12.75" customHeight="1" hidden="1">
      <c r="A412" s="795" t="s">
        <v>5</v>
      </c>
      <c r="B412" s="796"/>
      <c r="C412" s="114">
        <f>SUM(D412:F412)</f>
        <v>0</v>
      </c>
      <c r="D412" s="114"/>
      <c r="E412" s="114"/>
      <c r="F412" s="114"/>
      <c r="G412" s="114"/>
      <c r="H412" s="114"/>
      <c r="I412" s="316"/>
      <c r="J412" s="799"/>
      <c r="K412" s="623"/>
      <c r="L412" s="623"/>
      <c r="M412" s="130"/>
      <c r="N412" s="627"/>
      <c r="Q412" s="67"/>
    </row>
    <row r="413" spans="1:17" ht="33" customHeight="1">
      <c r="A413" s="380" t="s">
        <v>663</v>
      </c>
      <c r="B413" s="317" t="s">
        <v>371</v>
      </c>
      <c r="C413" s="105"/>
      <c r="D413" s="105"/>
      <c r="E413" s="105"/>
      <c r="F413" s="105"/>
      <c r="G413" s="105"/>
      <c r="H413" s="105"/>
      <c r="I413" s="160"/>
      <c r="J413" s="810" t="s">
        <v>562</v>
      </c>
      <c r="K413" s="646"/>
      <c r="L413" s="646"/>
      <c r="M413" s="127"/>
      <c r="N413" s="789"/>
      <c r="Q413" s="67"/>
    </row>
    <row r="414" spans="1:17" ht="12.75" customHeight="1">
      <c r="A414" s="768" t="s">
        <v>47</v>
      </c>
      <c r="B414" s="769"/>
      <c r="C414" s="153">
        <f aca="true" t="shared" si="60" ref="C414:H414">SUM(C415:C419)</f>
        <v>676651.9714599999</v>
      </c>
      <c r="D414" s="153">
        <f>SUM(D415:D419)</f>
        <v>486531.83605999994</v>
      </c>
      <c r="E414" s="153">
        <f t="shared" si="60"/>
        <v>95060.0677</v>
      </c>
      <c r="F414" s="153">
        <f t="shared" si="60"/>
        <v>95060.0677</v>
      </c>
      <c r="G414" s="153">
        <f t="shared" si="60"/>
        <v>477837.55953</v>
      </c>
      <c r="H414" s="153">
        <f t="shared" si="60"/>
        <v>458330.60168</v>
      </c>
      <c r="I414" s="159"/>
      <c r="J414" s="776"/>
      <c r="K414" s="612"/>
      <c r="L414" s="612"/>
      <c r="M414" s="108"/>
      <c r="N414" s="790"/>
      <c r="Q414" s="67"/>
    </row>
    <row r="415" spans="1:17" ht="12.75" customHeight="1">
      <c r="A415" s="768" t="s">
        <v>7</v>
      </c>
      <c r="B415" s="769"/>
      <c r="C415" s="153">
        <f>SUM(D415:F415)</f>
        <v>232533.22619</v>
      </c>
      <c r="D415" s="153">
        <f aca="true" t="shared" si="61" ref="D415:H417">D422+D489+D514+D527+D534+D539+D544+D550</f>
        <v>232533.22619</v>
      </c>
      <c r="E415" s="153">
        <f t="shared" si="61"/>
        <v>0</v>
      </c>
      <c r="F415" s="153">
        <f t="shared" si="61"/>
        <v>0</v>
      </c>
      <c r="G415" s="153">
        <f t="shared" si="61"/>
        <v>232533.22619</v>
      </c>
      <c r="H415" s="153">
        <f t="shared" si="61"/>
        <v>232533.22619</v>
      </c>
      <c r="I415" s="159"/>
      <c r="J415" s="776"/>
      <c r="K415" s="612"/>
      <c r="L415" s="612"/>
      <c r="M415" s="108"/>
      <c r="N415" s="790"/>
      <c r="Q415" s="67"/>
    </row>
    <row r="416" spans="1:17" ht="12.75" customHeight="1">
      <c r="A416" s="768" t="s">
        <v>14</v>
      </c>
      <c r="B416" s="769"/>
      <c r="C416" s="153">
        <f>SUM(D416:F416)</f>
        <v>441709.5553</v>
      </c>
      <c r="D416" s="153">
        <f t="shared" si="61"/>
        <v>251589.41989999998</v>
      </c>
      <c r="E416" s="153">
        <f t="shared" si="61"/>
        <v>95060.0677</v>
      </c>
      <c r="F416" s="153">
        <f t="shared" si="61"/>
        <v>95060.0677</v>
      </c>
      <c r="G416" s="153">
        <f t="shared" si="61"/>
        <v>242895.14337</v>
      </c>
      <c r="H416" s="153">
        <f t="shared" si="61"/>
        <v>223388.18552000003</v>
      </c>
      <c r="I416" s="159"/>
      <c r="J416" s="776"/>
      <c r="K416" s="612"/>
      <c r="L416" s="612"/>
      <c r="M416" s="108"/>
      <c r="N416" s="790"/>
      <c r="Q416" s="67"/>
    </row>
    <row r="417" spans="1:17" ht="12.75" customHeight="1">
      <c r="A417" s="772" t="s">
        <v>15</v>
      </c>
      <c r="B417" s="773"/>
      <c r="C417" s="154">
        <f>SUM(D417:F417)</f>
        <v>2409.18997</v>
      </c>
      <c r="D417" s="153">
        <f t="shared" si="61"/>
        <v>2409.18997</v>
      </c>
      <c r="E417" s="153">
        <f t="shared" si="61"/>
        <v>0</v>
      </c>
      <c r="F417" s="153">
        <f t="shared" si="61"/>
        <v>0</v>
      </c>
      <c r="G417" s="153">
        <f t="shared" si="61"/>
        <v>2409.18997</v>
      </c>
      <c r="H417" s="153">
        <f t="shared" si="61"/>
        <v>2409.18997</v>
      </c>
      <c r="I417" s="153">
        <f>I424+I491+I516+I529+I536+I541+I546+I552</f>
        <v>0</v>
      </c>
      <c r="J417" s="776"/>
      <c r="K417" s="612"/>
      <c r="L417" s="612"/>
      <c r="M417" s="108"/>
      <c r="N417" s="805"/>
      <c r="Q417" s="67"/>
    </row>
    <row r="418" spans="1:17" ht="18.75" customHeight="1" hidden="1">
      <c r="A418" s="774" t="s">
        <v>558</v>
      </c>
      <c r="B418" s="775"/>
      <c r="C418" s="155">
        <f>SUM(D418:F418)</f>
        <v>0</v>
      </c>
      <c r="D418" s="153">
        <f>D425+D492+D517+D530+D537+D542+D547</f>
        <v>0</v>
      </c>
      <c r="E418" s="153">
        <f>E425+E492+E517+E530+E537+E542+E547</f>
        <v>0</v>
      </c>
      <c r="F418" s="153">
        <f>F425+F492+F517+F530+F537+F542+F547</f>
        <v>0</v>
      </c>
      <c r="G418" s="153">
        <f>G425+G492+G517+G530+G537+G542+G547</f>
        <v>0</v>
      </c>
      <c r="H418" s="153">
        <f>H425+H492+H517+H530+H537+H542+H547</f>
        <v>0</v>
      </c>
      <c r="I418" s="154">
        <f>I566</f>
        <v>0</v>
      </c>
      <c r="J418" s="777"/>
      <c r="K418" s="612"/>
      <c r="L418" s="612"/>
      <c r="M418" s="108"/>
      <c r="N418" s="638"/>
      <c r="Q418" s="67"/>
    </row>
    <row r="419" spans="1:17" ht="12.75" customHeight="1" hidden="1">
      <c r="A419" s="829" t="s">
        <v>5</v>
      </c>
      <c r="B419" s="830"/>
      <c r="C419" s="156">
        <f>SUM(D419:F419)</f>
        <v>0</v>
      </c>
      <c r="D419" s="161">
        <f>D426+D493+D518+D531</f>
        <v>0</v>
      </c>
      <c r="E419" s="156"/>
      <c r="F419" s="156"/>
      <c r="G419" s="161"/>
      <c r="H419" s="156"/>
      <c r="I419" s="162"/>
      <c r="J419" s="163"/>
      <c r="K419" s="647"/>
      <c r="L419" s="647"/>
      <c r="M419" s="164"/>
      <c r="N419" s="639"/>
      <c r="Q419" s="67"/>
    </row>
    <row r="420" spans="1:17" s="165" customFormat="1" ht="37.5" customHeight="1">
      <c r="A420" s="380" t="s">
        <v>664</v>
      </c>
      <c r="B420" s="317" t="s">
        <v>372</v>
      </c>
      <c r="C420" s="105"/>
      <c r="D420" s="105"/>
      <c r="E420" s="105"/>
      <c r="F420" s="105"/>
      <c r="G420" s="105"/>
      <c r="H420" s="105"/>
      <c r="I420" s="785" t="s">
        <v>665</v>
      </c>
      <c r="J420" s="810" t="s">
        <v>666</v>
      </c>
      <c r="K420" s="646"/>
      <c r="L420" s="646"/>
      <c r="M420" s="127"/>
      <c r="N420" s="789"/>
      <c r="Q420" s="67"/>
    </row>
    <row r="421" spans="1:17" s="165" customFormat="1" ht="12.75" customHeight="1">
      <c r="A421" s="768" t="s">
        <v>47</v>
      </c>
      <c r="B421" s="769"/>
      <c r="C421" s="111">
        <f aca="true" t="shared" si="62" ref="C421:H421">SUM(C422:C426)</f>
        <v>250279.31470999998</v>
      </c>
      <c r="D421" s="111">
        <f t="shared" si="62"/>
        <v>250279.31470999998</v>
      </c>
      <c r="E421" s="111">
        <f t="shared" si="62"/>
        <v>0</v>
      </c>
      <c r="F421" s="111">
        <f t="shared" si="62"/>
        <v>0</v>
      </c>
      <c r="G421" s="111">
        <f t="shared" si="62"/>
        <v>244900.53908</v>
      </c>
      <c r="H421" s="111">
        <f t="shared" si="62"/>
        <v>244900.53908</v>
      </c>
      <c r="I421" s="786"/>
      <c r="J421" s="776"/>
      <c r="K421" s="612"/>
      <c r="L421" s="612"/>
      <c r="M421" s="108"/>
      <c r="N421" s="790"/>
      <c r="Q421" s="67"/>
    </row>
    <row r="422" spans="1:17" s="165" customFormat="1" ht="12.75" customHeight="1">
      <c r="A422" s="768" t="s">
        <v>7</v>
      </c>
      <c r="B422" s="769"/>
      <c r="C422" s="111">
        <f>SUM(D422:F422)</f>
        <v>197868.16558</v>
      </c>
      <c r="D422" s="111">
        <f>D429+D435+D441+D448+D455+D462+D469+D476+D483</f>
        <v>197868.16558</v>
      </c>
      <c r="E422" s="111">
        <f>E429+E435+E441+E448+E455+E462+E469+E476+E483</f>
        <v>0</v>
      </c>
      <c r="F422" s="111">
        <f>F429+F435+F441+F448+F455+F462+F469+F476+F483</f>
        <v>0</v>
      </c>
      <c r="G422" s="111">
        <f>G429+G435+G441+G448+G455+G462+G469+G476+G483</f>
        <v>197868.16558</v>
      </c>
      <c r="H422" s="111">
        <f>H429+H435+H441+H448+H455+H462+H469+H476+H483</f>
        <v>197868.16558</v>
      </c>
      <c r="I422" s="786"/>
      <c r="J422" s="776"/>
      <c r="K422" s="612"/>
      <c r="L422" s="612"/>
      <c r="M422" s="108"/>
      <c r="N422" s="790"/>
      <c r="Q422" s="67"/>
    </row>
    <row r="423" spans="1:17" s="165" customFormat="1" ht="12.75" customHeight="1">
      <c r="A423" s="768" t="s">
        <v>14</v>
      </c>
      <c r="B423" s="769"/>
      <c r="C423" s="111">
        <f>SUM(D423:F423)</f>
        <v>51079.30047</v>
      </c>
      <c r="D423" s="111">
        <f>D430+D436+D442+D449+D456+D463+D470+D477+D484</f>
        <v>51079.30047</v>
      </c>
      <c r="E423" s="111">
        <f aca="true" t="shared" si="63" ref="E423:H424">E430+E436+E442+E449+E456+E463+E470+E477+E484</f>
        <v>0</v>
      </c>
      <c r="F423" s="111">
        <f t="shared" si="63"/>
        <v>0</v>
      </c>
      <c r="G423" s="111">
        <f t="shared" si="63"/>
        <v>45700.524840000005</v>
      </c>
      <c r="H423" s="111">
        <f t="shared" si="63"/>
        <v>45700.524840000005</v>
      </c>
      <c r="I423" s="786"/>
      <c r="J423" s="776"/>
      <c r="K423" s="612"/>
      <c r="L423" s="612"/>
      <c r="M423" s="108"/>
      <c r="N423" s="790"/>
      <c r="Q423" s="67"/>
    </row>
    <row r="424" spans="1:17" s="165" customFormat="1" ht="12.75" customHeight="1">
      <c r="A424" s="795" t="s">
        <v>15</v>
      </c>
      <c r="B424" s="796"/>
      <c r="C424" s="114">
        <f>SUM(D424:F424)</f>
        <v>1331.8486599999999</v>
      </c>
      <c r="D424" s="114">
        <f>D431+D437+D443+D450+D457+D464+D471+D478+D485</f>
        <v>1331.8486599999999</v>
      </c>
      <c r="E424" s="114">
        <f t="shared" si="63"/>
        <v>0</v>
      </c>
      <c r="F424" s="114">
        <f t="shared" si="63"/>
        <v>0</v>
      </c>
      <c r="G424" s="114">
        <f t="shared" si="63"/>
        <v>1331.8486599999999</v>
      </c>
      <c r="H424" s="114">
        <f t="shared" si="63"/>
        <v>1331.8486599999999</v>
      </c>
      <c r="I424" s="801"/>
      <c r="J424" s="777"/>
      <c r="K424" s="613"/>
      <c r="L424" s="613"/>
      <c r="M424" s="117"/>
      <c r="N424" s="805"/>
      <c r="Q424" s="67"/>
    </row>
    <row r="425" spans="1:17" s="165" customFormat="1" ht="12.75" customHeight="1" hidden="1">
      <c r="A425" s="831" t="s">
        <v>16</v>
      </c>
      <c r="B425" s="832"/>
      <c r="C425" s="166">
        <f>SUM(D425:F425)</f>
        <v>0</v>
      </c>
      <c r="D425" s="166"/>
      <c r="E425" s="166"/>
      <c r="F425" s="166"/>
      <c r="G425" s="166"/>
      <c r="H425" s="166"/>
      <c r="I425" s="167"/>
      <c r="J425" s="168"/>
      <c r="K425" s="648"/>
      <c r="L425" s="648"/>
      <c r="M425" s="169"/>
      <c r="N425" s="649"/>
      <c r="Q425" s="67"/>
    </row>
    <row r="426" spans="1:17" s="165" customFormat="1" ht="12.75" customHeight="1" hidden="1">
      <c r="A426" s="833" t="s">
        <v>5</v>
      </c>
      <c r="B426" s="834"/>
      <c r="C426" s="170">
        <f>SUM(D426:F426)</f>
        <v>0</v>
      </c>
      <c r="D426" s="170"/>
      <c r="E426" s="170"/>
      <c r="F426" s="170"/>
      <c r="G426" s="170"/>
      <c r="H426" s="170"/>
      <c r="I426" s="171"/>
      <c r="J426" s="172"/>
      <c r="K426" s="650"/>
      <c r="L426" s="650"/>
      <c r="M426" s="173"/>
      <c r="N426" s="651"/>
      <c r="Q426" s="67"/>
    </row>
    <row r="427" spans="1:17" s="165" customFormat="1" ht="30.75" customHeight="1">
      <c r="A427" s="488" t="s">
        <v>375</v>
      </c>
      <c r="B427" s="331" t="s">
        <v>374</v>
      </c>
      <c r="C427" s="174"/>
      <c r="D427" s="174"/>
      <c r="E427" s="174"/>
      <c r="F427" s="174"/>
      <c r="G427" s="105"/>
      <c r="H427" s="174"/>
      <c r="I427" s="331"/>
      <c r="J427" s="810" t="s">
        <v>666</v>
      </c>
      <c r="K427" s="616">
        <v>41699</v>
      </c>
      <c r="L427" s="616">
        <v>41943</v>
      </c>
      <c r="M427" s="127"/>
      <c r="N427" s="652"/>
      <c r="Q427" s="67"/>
    </row>
    <row r="428" spans="1:17" s="165" customFormat="1" ht="12.75" customHeight="1">
      <c r="A428" s="768" t="s">
        <v>47</v>
      </c>
      <c r="B428" s="769"/>
      <c r="C428" s="106"/>
      <c r="D428" s="175">
        <f>SUM(D429:D431)</f>
        <v>98780.49604</v>
      </c>
      <c r="E428" s="175">
        <f>SUM(E429:E431)</f>
        <v>0</v>
      </c>
      <c r="F428" s="175">
        <f>SUM(F429:F431)</f>
        <v>0</v>
      </c>
      <c r="G428" s="175">
        <f>SUM(G429:G431)</f>
        <v>98780.49604</v>
      </c>
      <c r="H428" s="175">
        <f>SUM(H429:H431)</f>
        <v>98780.49604</v>
      </c>
      <c r="I428" s="332"/>
      <c r="J428" s="776"/>
      <c r="K428" s="617"/>
      <c r="L428" s="617"/>
      <c r="M428" s="129"/>
      <c r="N428" s="630"/>
      <c r="Q428" s="67"/>
    </row>
    <row r="429" spans="1:17" s="165" customFormat="1" ht="12.75" customHeight="1">
      <c r="A429" s="768" t="s">
        <v>7</v>
      </c>
      <c r="B429" s="769"/>
      <c r="C429" s="106"/>
      <c r="D429" s="175">
        <v>92261.55253</v>
      </c>
      <c r="E429" s="175"/>
      <c r="F429" s="175"/>
      <c r="G429" s="175">
        <v>92261.55253</v>
      </c>
      <c r="H429" s="175">
        <v>92261.55253</v>
      </c>
      <c r="I429" s="332"/>
      <c r="J429" s="776"/>
      <c r="K429" s="617"/>
      <c r="L429" s="617"/>
      <c r="M429" s="129"/>
      <c r="N429" s="630"/>
      <c r="Q429" s="67"/>
    </row>
    <row r="430" spans="1:17" s="165" customFormat="1" ht="12.75" customHeight="1">
      <c r="A430" s="768" t="s">
        <v>14</v>
      </c>
      <c r="B430" s="769"/>
      <c r="C430" s="106"/>
      <c r="D430" s="175">
        <v>5995.65302</v>
      </c>
      <c r="E430" s="175"/>
      <c r="F430" s="175"/>
      <c r="G430" s="175">
        <v>5995.65302</v>
      </c>
      <c r="H430" s="175">
        <v>5995.65302</v>
      </c>
      <c r="I430" s="332"/>
      <c r="J430" s="776"/>
      <c r="K430" s="617"/>
      <c r="L430" s="617"/>
      <c r="M430" s="129"/>
      <c r="N430" s="630"/>
      <c r="Q430" s="67"/>
    </row>
    <row r="431" spans="1:17" s="165" customFormat="1" ht="12.75" customHeight="1">
      <c r="A431" s="772" t="s">
        <v>15</v>
      </c>
      <c r="B431" s="773"/>
      <c r="C431" s="106"/>
      <c r="D431" s="175">
        <v>523.29049</v>
      </c>
      <c r="E431" s="175"/>
      <c r="F431" s="175"/>
      <c r="G431" s="175">
        <v>523.29049</v>
      </c>
      <c r="H431" s="175">
        <v>523.29049</v>
      </c>
      <c r="I431" s="332"/>
      <c r="J431" s="777"/>
      <c r="K431" s="617"/>
      <c r="L431" s="617"/>
      <c r="M431" s="129"/>
      <c r="N431" s="630"/>
      <c r="Q431" s="67"/>
    </row>
    <row r="432" spans="1:17" s="165" customFormat="1" ht="42.75" customHeight="1" hidden="1">
      <c r="A432" s="493"/>
      <c r="B432" s="176" t="s">
        <v>376</v>
      </c>
      <c r="C432" s="122"/>
      <c r="D432" s="177" t="s">
        <v>560</v>
      </c>
      <c r="E432" s="178" t="s">
        <v>560</v>
      </c>
      <c r="F432" s="179" t="s">
        <v>560</v>
      </c>
      <c r="G432" s="180" t="s">
        <v>560</v>
      </c>
      <c r="H432" s="181" t="s">
        <v>560</v>
      </c>
      <c r="I432" s="142"/>
      <c r="J432" s="182" t="s">
        <v>666</v>
      </c>
      <c r="K432" s="613"/>
      <c r="L432" s="613"/>
      <c r="M432" s="117"/>
      <c r="N432" s="653"/>
      <c r="Q432" s="67"/>
    </row>
    <row r="433" spans="1:17" s="165" customFormat="1" ht="25.5" customHeight="1">
      <c r="A433" s="488" t="s">
        <v>378</v>
      </c>
      <c r="B433" s="331" t="s">
        <v>377</v>
      </c>
      <c r="C433" s="174"/>
      <c r="D433" s="174"/>
      <c r="E433" s="174"/>
      <c r="F433" s="174"/>
      <c r="G433" s="174"/>
      <c r="H433" s="174"/>
      <c r="I433" s="331"/>
      <c r="J433" s="810" t="s">
        <v>666</v>
      </c>
      <c r="K433" s="616">
        <v>41699</v>
      </c>
      <c r="L433" s="616">
        <v>41912</v>
      </c>
      <c r="M433" s="127"/>
      <c r="N433" s="652"/>
      <c r="Q433" s="67"/>
    </row>
    <row r="434" spans="1:17" s="165" customFormat="1" ht="12.75" customHeight="1">
      <c r="A434" s="768" t="s">
        <v>47</v>
      </c>
      <c r="B434" s="769"/>
      <c r="C434" s="106"/>
      <c r="D434" s="175">
        <f>SUM(D435:D437)</f>
        <v>132829.73164</v>
      </c>
      <c r="E434" s="175">
        <f>SUM(E435:E437)</f>
        <v>0</v>
      </c>
      <c r="F434" s="175">
        <f>SUM(F435:F437)</f>
        <v>0</v>
      </c>
      <c r="G434" s="175">
        <f>SUM(G435:G437)</f>
        <v>132829.73164</v>
      </c>
      <c r="H434" s="175">
        <f>SUM(H435:H437)</f>
        <v>132829.73164</v>
      </c>
      <c r="I434" s="332"/>
      <c r="J434" s="776"/>
      <c r="K434" s="617"/>
      <c r="L434" s="617"/>
      <c r="M434" s="129"/>
      <c r="N434" s="630"/>
      <c r="Q434" s="67"/>
    </row>
    <row r="435" spans="1:17" s="165" customFormat="1" ht="12.75" customHeight="1">
      <c r="A435" s="768" t="s">
        <v>7</v>
      </c>
      <c r="B435" s="769"/>
      <c r="C435" s="106"/>
      <c r="D435" s="175">
        <v>105606.61305</v>
      </c>
      <c r="E435" s="175"/>
      <c r="F435" s="175"/>
      <c r="G435" s="175">
        <v>105606.61305</v>
      </c>
      <c r="H435" s="175">
        <v>105606.61305</v>
      </c>
      <c r="I435" s="332"/>
      <c r="J435" s="776"/>
      <c r="K435" s="617"/>
      <c r="L435" s="617"/>
      <c r="M435" s="129"/>
      <c r="N435" s="630"/>
      <c r="Q435" s="67"/>
    </row>
    <row r="436" spans="1:17" s="165" customFormat="1" ht="12.75" customHeight="1">
      <c r="A436" s="768" t="s">
        <v>14</v>
      </c>
      <c r="B436" s="769"/>
      <c r="C436" s="106"/>
      <c r="D436" s="175">
        <v>26444.487</v>
      </c>
      <c r="E436" s="175"/>
      <c r="F436" s="175"/>
      <c r="G436" s="175">
        <v>26444.487</v>
      </c>
      <c r="H436" s="175">
        <v>26444.487</v>
      </c>
      <c r="I436" s="332"/>
      <c r="J436" s="776"/>
      <c r="K436" s="617"/>
      <c r="L436" s="617"/>
      <c r="M436" s="129"/>
      <c r="N436" s="630"/>
      <c r="Q436" s="67"/>
    </row>
    <row r="437" spans="1:17" s="165" customFormat="1" ht="11.25" customHeight="1">
      <c r="A437" s="795" t="s">
        <v>15</v>
      </c>
      <c r="B437" s="796"/>
      <c r="C437" s="115"/>
      <c r="D437" s="175">
        <v>778.63159</v>
      </c>
      <c r="E437" s="175"/>
      <c r="F437" s="175"/>
      <c r="G437" s="175">
        <v>778.63159</v>
      </c>
      <c r="H437" s="175">
        <v>778.63159</v>
      </c>
      <c r="I437" s="333"/>
      <c r="J437" s="777"/>
      <c r="K437" s="617"/>
      <c r="L437" s="617"/>
      <c r="M437" s="129"/>
      <c r="N437" s="629"/>
      <c r="Q437" s="67"/>
    </row>
    <row r="438" spans="1:17" s="165" customFormat="1" ht="41.25" customHeight="1" hidden="1">
      <c r="A438" s="496"/>
      <c r="B438" s="176" t="s">
        <v>668</v>
      </c>
      <c r="C438" s="122"/>
      <c r="D438" s="177" t="s">
        <v>560</v>
      </c>
      <c r="E438" s="178" t="s">
        <v>560</v>
      </c>
      <c r="F438" s="179" t="s">
        <v>560</v>
      </c>
      <c r="G438" s="180" t="s">
        <v>560</v>
      </c>
      <c r="H438" s="181" t="s">
        <v>560</v>
      </c>
      <c r="I438" s="142"/>
      <c r="J438" s="182" t="s">
        <v>666</v>
      </c>
      <c r="K438" s="613"/>
      <c r="L438" s="613"/>
      <c r="M438" s="117"/>
      <c r="N438" s="653"/>
      <c r="Q438" s="67"/>
    </row>
    <row r="439" spans="1:17" s="165" customFormat="1" ht="31.5" customHeight="1">
      <c r="A439" s="488" t="s">
        <v>381</v>
      </c>
      <c r="B439" s="331" t="s">
        <v>669</v>
      </c>
      <c r="C439" s="174"/>
      <c r="D439" s="174"/>
      <c r="E439" s="174"/>
      <c r="F439" s="174"/>
      <c r="G439" s="174"/>
      <c r="H439" s="174"/>
      <c r="I439" s="331"/>
      <c r="J439" s="810" t="s">
        <v>666</v>
      </c>
      <c r="K439" s="616">
        <v>41928</v>
      </c>
      <c r="L439" s="616">
        <v>42735</v>
      </c>
      <c r="M439" s="127"/>
      <c r="N439" s="652"/>
      <c r="Q439" s="67"/>
    </row>
    <row r="440" spans="1:17" s="165" customFormat="1" ht="12.75" customHeight="1">
      <c r="A440" s="768" t="s">
        <v>47</v>
      </c>
      <c r="B440" s="769"/>
      <c r="C440" s="106"/>
      <c r="D440" s="175">
        <f>SUM(D441:D443)</f>
        <v>0</v>
      </c>
      <c r="E440" s="175">
        <f>SUM(E441:E443)</f>
        <v>0</v>
      </c>
      <c r="F440" s="175">
        <f>SUM(F441:F443)</f>
        <v>0</v>
      </c>
      <c r="G440" s="175">
        <f>SUM(G441:G443)</f>
        <v>0</v>
      </c>
      <c r="H440" s="175">
        <f>SUM(H441:H443)</f>
        <v>0</v>
      </c>
      <c r="I440" s="332"/>
      <c r="J440" s="776"/>
      <c r="K440" s="617"/>
      <c r="L440" s="617"/>
      <c r="M440" s="129"/>
      <c r="N440" s="630"/>
      <c r="Q440" s="67"/>
    </row>
    <row r="441" spans="1:17" s="165" customFormat="1" ht="12.75" customHeight="1">
      <c r="A441" s="768" t="s">
        <v>7</v>
      </c>
      <c r="B441" s="769"/>
      <c r="C441" s="106"/>
      <c r="D441" s="175"/>
      <c r="E441" s="175"/>
      <c r="F441" s="175"/>
      <c r="G441" s="175"/>
      <c r="H441" s="175"/>
      <c r="I441" s="332"/>
      <c r="J441" s="776"/>
      <c r="K441" s="617"/>
      <c r="L441" s="617"/>
      <c r="M441" s="129"/>
      <c r="N441" s="630"/>
      <c r="Q441" s="67"/>
    </row>
    <row r="442" spans="1:17" s="165" customFormat="1" ht="12.75" customHeight="1">
      <c r="A442" s="768" t="s">
        <v>14</v>
      </c>
      <c r="B442" s="769"/>
      <c r="C442" s="106"/>
      <c r="D442" s="175">
        <v>0</v>
      </c>
      <c r="E442" s="175"/>
      <c r="F442" s="175"/>
      <c r="G442" s="175">
        <v>0</v>
      </c>
      <c r="H442" s="175">
        <v>0</v>
      </c>
      <c r="I442" s="332"/>
      <c r="J442" s="776"/>
      <c r="K442" s="617"/>
      <c r="L442" s="617"/>
      <c r="M442" s="129"/>
      <c r="N442" s="630"/>
      <c r="Q442" s="67"/>
    </row>
    <row r="443" spans="1:17" s="165" customFormat="1" ht="12.75" customHeight="1">
      <c r="A443" s="795" t="s">
        <v>15</v>
      </c>
      <c r="B443" s="796"/>
      <c r="C443" s="115"/>
      <c r="D443" s="115"/>
      <c r="E443" s="115"/>
      <c r="F443" s="115"/>
      <c r="G443" s="115"/>
      <c r="H443" s="114"/>
      <c r="I443" s="333"/>
      <c r="J443" s="777"/>
      <c r="K443" s="617"/>
      <c r="L443" s="617"/>
      <c r="M443" s="129"/>
      <c r="N443" s="629"/>
      <c r="Q443" s="67"/>
    </row>
    <row r="444" spans="1:17" s="165" customFormat="1" ht="39" customHeight="1" hidden="1">
      <c r="A444" s="463"/>
      <c r="B444" s="183" t="s">
        <v>382</v>
      </c>
      <c r="C444" s="121"/>
      <c r="D444" s="177" t="s">
        <v>560</v>
      </c>
      <c r="E444" s="178" t="s">
        <v>560</v>
      </c>
      <c r="F444" s="179" t="s">
        <v>560</v>
      </c>
      <c r="G444" s="180" t="s">
        <v>560</v>
      </c>
      <c r="H444" s="181" t="s">
        <v>560</v>
      </c>
      <c r="I444" s="142"/>
      <c r="J444" s="182" t="s">
        <v>666</v>
      </c>
      <c r="K444" s="613"/>
      <c r="L444" s="613"/>
      <c r="M444" s="117"/>
      <c r="N444" s="653"/>
      <c r="Q444" s="67"/>
    </row>
    <row r="445" spans="1:17" s="165" customFormat="1" ht="39.75" customHeight="1" hidden="1">
      <c r="A445" s="463"/>
      <c r="B445" s="183" t="s">
        <v>383</v>
      </c>
      <c r="C445" s="121"/>
      <c r="D445" s="177" t="s">
        <v>560</v>
      </c>
      <c r="E445" s="178" t="s">
        <v>560</v>
      </c>
      <c r="F445" s="179" t="s">
        <v>560</v>
      </c>
      <c r="G445" s="180" t="s">
        <v>560</v>
      </c>
      <c r="H445" s="181" t="s">
        <v>560</v>
      </c>
      <c r="I445" s="142"/>
      <c r="J445" s="182" t="s">
        <v>666</v>
      </c>
      <c r="K445" s="632"/>
      <c r="L445" s="632"/>
      <c r="M445" s="143"/>
      <c r="N445" s="653"/>
      <c r="Q445" s="67"/>
    </row>
    <row r="446" spans="1:17" s="165" customFormat="1" ht="36" customHeight="1">
      <c r="A446" s="488" t="s">
        <v>385</v>
      </c>
      <c r="B446" s="331" t="s">
        <v>384</v>
      </c>
      <c r="C446" s="174"/>
      <c r="D446" s="174"/>
      <c r="E446" s="174"/>
      <c r="F446" s="174"/>
      <c r="G446" s="105"/>
      <c r="H446" s="174"/>
      <c r="I446" s="331"/>
      <c r="J446" s="810" t="s">
        <v>666</v>
      </c>
      <c r="K446" s="616">
        <v>41699</v>
      </c>
      <c r="L446" s="616">
        <v>42735</v>
      </c>
      <c r="M446" s="127"/>
      <c r="N446" s="652"/>
      <c r="Q446" s="67"/>
    </row>
    <row r="447" spans="1:17" s="165" customFormat="1" ht="12.75" customHeight="1">
      <c r="A447" s="768" t="s">
        <v>47</v>
      </c>
      <c r="B447" s="769"/>
      <c r="C447" s="106"/>
      <c r="D447" s="175">
        <f>SUM(D448:D450)</f>
        <v>479.97198</v>
      </c>
      <c r="E447" s="175">
        <f>SUM(E448:E450)</f>
        <v>0</v>
      </c>
      <c r="F447" s="175">
        <f>SUM(F448:F450)</f>
        <v>0</v>
      </c>
      <c r="G447" s="175">
        <f>SUM(G448:G450)</f>
        <v>479.97198</v>
      </c>
      <c r="H447" s="175">
        <f>SUM(H448:H450)</f>
        <v>479.97198</v>
      </c>
      <c r="I447" s="332"/>
      <c r="J447" s="776"/>
      <c r="K447" s="612"/>
      <c r="L447" s="612"/>
      <c r="M447" s="108"/>
      <c r="N447" s="630"/>
      <c r="Q447" s="67"/>
    </row>
    <row r="448" spans="1:17" s="165" customFormat="1" ht="12.75" customHeight="1" hidden="1">
      <c r="A448" s="768" t="s">
        <v>7</v>
      </c>
      <c r="B448" s="769"/>
      <c r="C448" s="106"/>
      <c r="D448" s="175"/>
      <c r="E448" s="175"/>
      <c r="F448" s="175"/>
      <c r="G448" s="175"/>
      <c r="H448" s="175"/>
      <c r="I448" s="332"/>
      <c r="J448" s="776"/>
      <c r="K448" s="612"/>
      <c r="L448" s="612"/>
      <c r="M448" s="108"/>
      <c r="N448" s="630"/>
      <c r="Q448" s="67"/>
    </row>
    <row r="449" spans="1:17" s="165" customFormat="1" ht="12.75" customHeight="1">
      <c r="A449" s="768" t="s">
        <v>14</v>
      </c>
      <c r="B449" s="769"/>
      <c r="C449" s="106"/>
      <c r="D449" s="175">
        <v>479.97198</v>
      </c>
      <c r="E449" s="175"/>
      <c r="F449" s="175"/>
      <c r="G449" s="175">
        <v>479.97198</v>
      </c>
      <c r="H449" s="175">
        <v>479.97198</v>
      </c>
      <c r="I449" s="332"/>
      <c r="J449" s="828"/>
      <c r="K449" s="617"/>
      <c r="L449" s="617"/>
      <c r="M449" s="129"/>
      <c r="N449" s="654"/>
      <c r="Q449" s="67"/>
    </row>
    <row r="450" spans="1:17" s="165" customFormat="1" ht="12.75" customHeight="1">
      <c r="A450" s="772" t="s">
        <v>15</v>
      </c>
      <c r="B450" s="773"/>
      <c r="C450" s="106"/>
      <c r="D450" s="175"/>
      <c r="E450" s="175"/>
      <c r="F450" s="175"/>
      <c r="G450" s="175"/>
      <c r="H450" s="175"/>
      <c r="I450" s="332"/>
      <c r="J450" s="828"/>
      <c r="K450" s="617"/>
      <c r="L450" s="617"/>
      <c r="M450" s="129"/>
      <c r="N450" s="654"/>
      <c r="Q450" s="67"/>
    </row>
    <row r="451" spans="1:17" s="165" customFormat="1" ht="42.75" customHeight="1" hidden="1">
      <c r="A451" s="503"/>
      <c r="B451" s="184" t="s">
        <v>386</v>
      </c>
      <c r="C451" s="185"/>
      <c r="D451" s="178" t="s">
        <v>560</v>
      </c>
      <c r="E451" s="178" t="s">
        <v>560</v>
      </c>
      <c r="F451" s="179" t="s">
        <v>560</v>
      </c>
      <c r="G451" s="181" t="s">
        <v>560</v>
      </c>
      <c r="H451" s="186" t="s">
        <v>560</v>
      </c>
      <c r="I451" s="142"/>
      <c r="J451" s="182" t="s">
        <v>666</v>
      </c>
      <c r="K451" s="613"/>
      <c r="L451" s="613"/>
      <c r="M451" s="117"/>
      <c r="N451" s="653"/>
      <c r="Q451" s="67"/>
    </row>
    <row r="452" spans="1:17" s="165" customFormat="1" ht="36" customHeight="1" hidden="1">
      <c r="A452" s="505"/>
      <c r="B452" s="183" t="s">
        <v>387</v>
      </c>
      <c r="C452" s="121"/>
      <c r="D452" s="177" t="s">
        <v>560</v>
      </c>
      <c r="E452" s="178" t="s">
        <v>560</v>
      </c>
      <c r="F452" s="179" t="s">
        <v>560</v>
      </c>
      <c r="G452" s="180" t="s">
        <v>560</v>
      </c>
      <c r="H452" s="181" t="s">
        <v>560</v>
      </c>
      <c r="I452" s="142"/>
      <c r="J452" s="182" t="s">
        <v>666</v>
      </c>
      <c r="K452" s="632"/>
      <c r="L452" s="632"/>
      <c r="M452" s="143"/>
      <c r="N452" s="653"/>
      <c r="Q452" s="67"/>
    </row>
    <row r="453" spans="1:17" s="165" customFormat="1" ht="27.75" customHeight="1">
      <c r="A453" s="380" t="s">
        <v>670</v>
      </c>
      <c r="B453" s="187" t="s">
        <v>388</v>
      </c>
      <c r="C453" s="174"/>
      <c r="D453" s="174"/>
      <c r="E453" s="174"/>
      <c r="F453" s="174"/>
      <c r="G453" s="105"/>
      <c r="H453" s="174"/>
      <c r="I453" s="331"/>
      <c r="J453" s="810" t="s">
        <v>666</v>
      </c>
      <c r="K453" s="616">
        <v>41760</v>
      </c>
      <c r="L453" s="616">
        <v>42735</v>
      </c>
      <c r="M453" s="127"/>
      <c r="N453" s="652"/>
      <c r="Q453" s="67"/>
    </row>
    <row r="454" spans="1:17" s="165" customFormat="1" ht="12.75" customHeight="1">
      <c r="A454" s="768" t="s">
        <v>47</v>
      </c>
      <c r="B454" s="769"/>
      <c r="C454" s="106"/>
      <c r="D454" s="175">
        <f>SUM(D455:D457)</f>
        <v>8145.76958</v>
      </c>
      <c r="E454" s="175">
        <f>SUM(E455:E457)</f>
        <v>0</v>
      </c>
      <c r="F454" s="175">
        <f>SUM(F455:F457)</f>
        <v>0</v>
      </c>
      <c r="G454" s="175">
        <f>SUM(G455:G457)</f>
        <v>8145.76958</v>
      </c>
      <c r="H454" s="175">
        <f>SUM(H455:H457)</f>
        <v>8145.76958</v>
      </c>
      <c r="I454" s="332"/>
      <c r="J454" s="776"/>
      <c r="K454" s="617"/>
      <c r="L454" s="617"/>
      <c r="M454" s="129"/>
      <c r="N454" s="630"/>
      <c r="Q454" s="67"/>
    </row>
    <row r="455" spans="1:17" s="165" customFormat="1" ht="12.75" customHeight="1">
      <c r="A455" s="768" t="s">
        <v>7</v>
      </c>
      <c r="B455" s="769"/>
      <c r="C455" s="106"/>
      <c r="D455" s="175"/>
      <c r="E455" s="175"/>
      <c r="F455" s="175"/>
      <c r="G455" s="175"/>
      <c r="H455" s="175"/>
      <c r="I455" s="332"/>
      <c r="J455" s="776"/>
      <c r="K455" s="617"/>
      <c r="L455" s="617"/>
      <c r="M455" s="129"/>
      <c r="N455" s="630"/>
      <c r="Q455" s="67"/>
    </row>
    <row r="456" spans="1:17" s="165" customFormat="1" ht="12.75" customHeight="1">
      <c r="A456" s="768" t="s">
        <v>14</v>
      </c>
      <c r="B456" s="769"/>
      <c r="C456" s="106"/>
      <c r="D456" s="175">
        <v>8115.843</v>
      </c>
      <c r="E456" s="175"/>
      <c r="F456" s="175"/>
      <c r="G456" s="175">
        <v>8115.843</v>
      </c>
      <c r="H456" s="175">
        <v>8115.843</v>
      </c>
      <c r="I456" s="332"/>
      <c r="J456" s="776"/>
      <c r="K456" s="617"/>
      <c r="L456" s="617"/>
      <c r="M456" s="129"/>
      <c r="N456" s="630"/>
      <c r="Q456" s="67"/>
    </row>
    <row r="457" spans="1:17" s="165" customFormat="1" ht="12.75" customHeight="1">
      <c r="A457" s="795" t="s">
        <v>15</v>
      </c>
      <c r="B457" s="796"/>
      <c r="C457" s="115"/>
      <c r="D457" s="175">
        <v>29.92658</v>
      </c>
      <c r="E457" s="175"/>
      <c r="F457" s="175"/>
      <c r="G457" s="175">
        <v>29.92658</v>
      </c>
      <c r="H457" s="175">
        <v>29.92658</v>
      </c>
      <c r="I457" s="333"/>
      <c r="J457" s="777"/>
      <c r="K457" s="617"/>
      <c r="L457" s="617"/>
      <c r="M457" s="129"/>
      <c r="N457" s="629"/>
      <c r="Q457" s="67"/>
    </row>
    <row r="458" spans="1:17" s="165" customFormat="1" ht="40.5" customHeight="1" hidden="1">
      <c r="A458" s="463"/>
      <c r="B458" s="183" t="s">
        <v>390</v>
      </c>
      <c r="C458" s="121"/>
      <c r="D458" s="188" t="s">
        <v>560</v>
      </c>
      <c r="E458" s="189" t="s">
        <v>560</v>
      </c>
      <c r="F458" s="297" t="s">
        <v>560</v>
      </c>
      <c r="G458" s="190" t="s">
        <v>560</v>
      </c>
      <c r="H458" s="191" t="s">
        <v>560</v>
      </c>
      <c r="I458" s="331"/>
      <c r="J458" s="327" t="s">
        <v>666</v>
      </c>
      <c r="K458" s="612"/>
      <c r="L458" s="612"/>
      <c r="M458" s="108"/>
      <c r="N458" s="652"/>
      <c r="Q458" s="67"/>
    </row>
    <row r="459" spans="1:17" s="165" customFormat="1" ht="37.5" customHeight="1" hidden="1">
      <c r="A459" s="463"/>
      <c r="B459" s="183" t="s">
        <v>391</v>
      </c>
      <c r="C459" s="121"/>
      <c r="D459" s="177" t="s">
        <v>560</v>
      </c>
      <c r="E459" s="178" t="s">
        <v>560</v>
      </c>
      <c r="F459" s="179" t="s">
        <v>560</v>
      </c>
      <c r="G459" s="180" t="s">
        <v>560</v>
      </c>
      <c r="H459" s="181" t="s">
        <v>560</v>
      </c>
      <c r="I459" s="142"/>
      <c r="J459" s="182" t="s">
        <v>666</v>
      </c>
      <c r="K459" s="632"/>
      <c r="L459" s="632"/>
      <c r="M459" s="143"/>
      <c r="N459" s="653"/>
      <c r="Q459" s="67"/>
    </row>
    <row r="460" spans="1:17" s="165" customFormat="1" ht="33" customHeight="1">
      <c r="A460" s="380" t="s">
        <v>671</v>
      </c>
      <c r="B460" s="187" t="s">
        <v>392</v>
      </c>
      <c r="C460" s="174"/>
      <c r="D460" s="105"/>
      <c r="E460" s="174"/>
      <c r="F460" s="174"/>
      <c r="G460" s="105"/>
      <c r="H460" s="105"/>
      <c r="I460" s="331"/>
      <c r="J460" s="810" t="s">
        <v>666</v>
      </c>
      <c r="K460" s="616">
        <v>41760</v>
      </c>
      <c r="L460" s="616">
        <v>42735</v>
      </c>
      <c r="M460" s="127"/>
      <c r="N460" s="652"/>
      <c r="Q460" s="67"/>
    </row>
    <row r="461" spans="1:17" s="165" customFormat="1" ht="12.75" customHeight="1">
      <c r="A461" s="768" t="s">
        <v>47</v>
      </c>
      <c r="B461" s="769"/>
      <c r="C461" s="106"/>
      <c r="D461" s="111">
        <f>SUM(D462:D464)</f>
        <v>0</v>
      </c>
      <c r="E461" s="111">
        <f>SUM(E462:E464)</f>
        <v>0</v>
      </c>
      <c r="F461" s="111">
        <f>SUM(F462:F464)</f>
        <v>0</v>
      </c>
      <c r="G461" s="111">
        <f>SUM(G462:G464)</f>
        <v>0</v>
      </c>
      <c r="H461" s="111">
        <f>SUM(H462:H464)</f>
        <v>0</v>
      </c>
      <c r="I461" s="332"/>
      <c r="J461" s="776"/>
      <c r="K461" s="617"/>
      <c r="L461" s="617"/>
      <c r="M461" s="129"/>
      <c r="N461" s="630"/>
      <c r="Q461" s="67"/>
    </row>
    <row r="462" spans="1:17" s="165" customFormat="1" ht="12.75" customHeight="1">
      <c r="A462" s="768" t="s">
        <v>7</v>
      </c>
      <c r="B462" s="769"/>
      <c r="C462" s="106"/>
      <c r="D462" s="106"/>
      <c r="E462" s="106"/>
      <c r="F462" s="106"/>
      <c r="G462" s="111"/>
      <c r="H462" s="111"/>
      <c r="I462" s="332"/>
      <c r="J462" s="776"/>
      <c r="K462" s="617"/>
      <c r="L462" s="617"/>
      <c r="M462" s="129"/>
      <c r="N462" s="630"/>
      <c r="Q462" s="67"/>
    </row>
    <row r="463" spans="1:17" s="165" customFormat="1" ht="12.75" customHeight="1">
      <c r="A463" s="768" t="s">
        <v>14</v>
      </c>
      <c r="B463" s="769"/>
      <c r="C463" s="106"/>
      <c r="D463" s="148">
        <f>14180-14180</f>
        <v>0</v>
      </c>
      <c r="E463" s="106"/>
      <c r="F463" s="106"/>
      <c r="G463" s="148">
        <v>0</v>
      </c>
      <c r="H463" s="111"/>
      <c r="I463" s="332"/>
      <c r="J463" s="776"/>
      <c r="K463" s="617"/>
      <c r="L463" s="617"/>
      <c r="M463" s="129"/>
      <c r="N463" s="630"/>
      <c r="Q463" s="67"/>
    </row>
    <row r="464" spans="1:17" s="165" customFormat="1" ht="12.75" customHeight="1">
      <c r="A464" s="795" t="s">
        <v>15</v>
      </c>
      <c r="B464" s="796"/>
      <c r="C464" s="115"/>
      <c r="D464" s="114"/>
      <c r="E464" s="115"/>
      <c r="F464" s="115"/>
      <c r="G464" s="114"/>
      <c r="H464" s="114"/>
      <c r="I464" s="333"/>
      <c r="J464" s="777"/>
      <c r="K464" s="617"/>
      <c r="L464" s="617"/>
      <c r="M464" s="129"/>
      <c r="N464" s="629"/>
      <c r="Q464" s="67"/>
    </row>
    <row r="465" spans="1:17" s="165" customFormat="1" ht="42" customHeight="1" hidden="1">
      <c r="A465" s="463"/>
      <c r="B465" s="183" t="s">
        <v>394</v>
      </c>
      <c r="C465" s="121"/>
      <c r="D465" s="177" t="s">
        <v>560</v>
      </c>
      <c r="E465" s="178" t="s">
        <v>560</v>
      </c>
      <c r="F465" s="179" t="s">
        <v>560</v>
      </c>
      <c r="G465" s="192" t="s">
        <v>560</v>
      </c>
      <c r="H465" s="186" t="s">
        <v>560</v>
      </c>
      <c r="I465" s="142"/>
      <c r="J465" s="182" t="s">
        <v>666</v>
      </c>
      <c r="K465" s="613"/>
      <c r="L465" s="613"/>
      <c r="M465" s="117"/>
      <c r="N465" s="653"/>
      <c r="Q465" s="67"/>
    </row>
    <row r="466" spans="1:17" s="165" customFormat="1" ht="33.75" customHeight="1" hidden="1">
      <c r="A466" s="463"/>
      <c r="B466" s="183" t="s">
        <v>395</v>
      </c>
      <c r="C466" s="121"/>
      <c r="D466" s="177" t="s">
        <v>560</v>
      </c>
      <c r="E466" s="178" t="s">
        <v>560</v>
      </c>
      <c r="F466" s="179" t="s">
        <v>560</v>
      </c>
      <c r="G466" s="180" t="s">
        <v>560</v>
      </c>
      <c r="H466" s="181" t="s">
        <v>560</v>
      </c>
      <c r="I466" s="142"/>
      <c r="J466" s="182" t="s">
        <v>666</v>
      </c>
      <c r="K466" s="632"/>
      <c r="L466" s="632"/>
      <c r="M466" s="143"/>
      <c r="N466" s="653"/>
      <c r="Q466" s="67"/>
    </row>
    <row r="467" spans="1:17" s="165" customFormat="1" ht="36" customHeight="1">
      <c r="A467" s="380" t="s">
        <v>672</v>
      </c>
      <c r="B467" s="187" t="s">
        <v>396</v>
      </c>
      <c r="C467" s="106"/>
      <c r="D467" s="104"/>
      <c r="E467" s="106"/>
      <c r="F467" s="106"/>
      <c r="G467" s="106"/>
      <c r="H467" s="104"/>
      <c r="I467" s="332"/>
      <c r="J467" s="810" t="s">
        <v>666</v>
      </c>
      <c r="K467" s="640">
        <v>41760</v>
      </c>
      <c r="L467" s="640">
        <v>42735</v>
      </c>
      <c r="M467" s="108"/>
      <c r="N467" s="630"/>
      <c r="Q467" s="67"/>
    </row>
    <row r="468" spans="1:17" s="165" customFormat="1" ht="12.75" customHeight="1">
      <c r="A468" s="768" t="s">
        <v>47</v>
      </c>
      <c r="B468" s="769"/>
      <c r="C468" s="106"/>
      <c r="D468" s="175">
        <f>SUM(D469:D471)</f>
        <v>5520</v>
      </c>
      <c r="E468" s="175">
        <f>SUM(E469:E471)</f>
        <v>0</v>
      </c>
      <c r="F468" s="175">
        <f>SUM(F469:F471)</f>
        <v>0</v>
      </c>
      <c r="G468" s="175">
        <f>SUM(G469:G471)</f>
        <v>141.22437</v>
      </c>
      <c r="H468" s="175">
        <f>SUM(H469:H471)</f>
        <v>141.22437</v>
      </c>
      <c r="I468" s="332"/>
      <c r="J468" s="776"/>
      <c r="K468" s="617"/>
      <c r="L468" s="617"/>
      <c r="M468" s="129"/>
      <c r="N468" s="630"/>
      <c r="Q468" s="67"/>
    </row>
    <row r="469" spans="1:17" s="165" customFormat="1" ht="12.75" customHeight="1" hidden="1">
      <c r="A469" s="768" t="s">
        <v>7</v>
      </c>
      <c r="B469" s="769"/>
      <c r="C469" s="106"/>
      <c r="D469" s="175"/>
      <c r="E469" s="175"/>
      <c r="F469" s="175"/>
      <c r="G469" s="175"/>
      <c r="H469" s="175"/>
      <c r="I469" s="332"/>
      <c r="J469" s="776"/>
      <c r="K469" s="617"/>
      <c r="L469" s="617"/>
      <c r="M469" s="129"/>
      <c r="N469" s="630"/>
      <c r="Q469" s="67"/>
    </row>
    <row r="470" spans="1:17" s="165" customFormat="1" ht="12.75" customHeight="1">
      <c r="A470" s="768" t="s">
        <v>14</v>
      </c>
      <c r="B470" s="769"/>
      <c r="C470" s="106"/>
      <c r="D470" s="175">
        <v>5520</v>
      </c>
      <c r="E470" s="175"/>
      <c r="F470" s="175"/>
      <c r="G470" s="175">
        <v>141.22437</v>
      </c>
      <c r="H470" s="175">
        <v>141.22437</v>
      </c>
      <c r="I470" s="332"/>
      <c r="J470" s="776"/>
      <c r="K470" s="617"/>
      <c r="L470" s="617"/>
      <c r="M470" s="129"/>
      <c r="N470" s="630"/>
      <c r="Q470" s="67"/>
    </row>
    <row r="471" spans="1:17" s="165" customFormat="1" ht="12.75" customHeight="1" hidden="1">
      <c r="A471" s="772" t="s">
        <v>15</v>
      </c>
      <c r="B471" s="773"/>
      <c r="C471" s="106"/>
      <c r="D471" s="106"/>
      <c r="E471" s="106"/>
      <c r="F471" s="106"/>
      <c r="G471" s="106"/>
      <c r="H471" s="106"/>
      <c r="I471" s="332"/>
      <c r="J471" s="776"/>
      <c r="K471" s="612"/>
      <c r="L471" s="612"/>
      <c r="M471" s="108"/>
      <c r="N471" s="630"/>
      <c r="Q471" s="67"/>
    </row>
    <row r="472" spans="1:17" s="165" customFormat="1" ht="39.75" customHeight="1" hidden="1">
      <c r="A472" s="511"/>
      <c r="B472" s="183" t="s">
        <v>398</v>
      </c>
      <c r="C472" s="121"/>
      <c r="D472" s="177" t="s">
        <v>560</v>
      </c>
      <c r="E472" s="178" t="s">
        <v>560</v>
      </c>
      <c r="F472" s="179" t="s">
        <v>560</v>
      </c>
      <c r="G472" s="192" t="s">
        <v>560</v>
      </c>
      <c r="H472" s="186" t="s">
        <v>560</v>
      </c>
      <c r="I472" s="142"/>
      <c r="J472" s="182" t="s">
        <v>666</v>
      </c>
      <c r="K472" s="632"/>
      <c r="L472" s="632"/>
      <c r="M472" s="143"/>
      <c r="N472" s="653"/>
      <c r="Q472" s="67"/>
    </row>
    <row r="473" spans="1:17" s="165" customFormat="1" ht="36.75" customHeight="1" hidden="1">
      <c r="A473" s="511"/>
      <c r="B473" s="183" t="s">
        <v>399</v>
      </c>
      <c r="C473" s="175"/>
      <c r="D473" s="178" t="s">
        <v>560</v>
      </c>
      <c r="E473" s="178" t="s">
        <v>560</v>
      </c>
      <c r="F473" s="178" t="s">
        <v>560</v>
      </c>
      <c r="G473" s="181" t="s">
        <v>560</v>
      </c>
      <c r="H473" s="181" t="s">
        <v>560</v>
      </c>
      <c r="I473" s="193"/>
      <c r="J473" s="194" t="s">
        <v>666</v>
      </c>
      <c r="K473" s="655"/>
      <c r="L473" s="655"/>
      <c r="M473" s="195"/>
      <c r="N473" s="656"/>
      <c r="Q473" s="67"/>
    </row>
    <row r="474" spans="1:17" s="165" customFormat="1" ht="33" customHeight="1">
      <c r="A474" s="380" t="s">
        <v>673</v>
      </c>
      <c r="B474" s="187" t="s">
        <v>400</v>
      </c>
      <c r="C474" s="174"/>
      <c r="D474" s="105"/>
      <c r="E474" s="174"/>
      <c r="F474" s="174"/>
      <c r="G474" s="105"/>
      <c r="H474" s="105"/>
      <c r="I474" s="331"/>
      <c r="J474" s="810" t="s">
        <v>666</v>
      </c>
      <c r="K474" s="616">
        <v>41760</v>
      </c>
      <c r="L474" s="616">
        <v>42735</v>
      </c>
      <c r="M474" s="127"/>
      <c r="N474" s="652"/>
      <c r="Q474" s="67"/>
    </row>
    <row r="475" spans="1:17" s="165" customFormat="1" ht="12.75" customHeight="1">
      <c r="A475" s="768" t="s">
        <v>47</v>
      </c>
      <c r="B475" s="769"/>
      <c r="C475" s="106"/>
      <c r="D475" s="111">
        <f aca="true" t="shared" si="64" ref="D475:I475">SUM(D476:D478)</f>
        <v>0</v>
      </c>
      <c r="E475" s="111">
        <f t="shared" si="64"/>
        <v>0</v>
      </c>
      <c r="F475" s="111">
        <f t="shared" si="64"/>
        <v>0</v>
      </c>
      <c r="G475" s="111">
        <f t="shared" si="64"/>
        <v>0</v>
      </c>
      <c r="H475" s="111">
        <f t="shared" si="64"/>
        <v>0</v>
      </c>
      <c r="I475" s="111">
        <f t="shared" si="64"/>
        <v>0</v>
      </c>
      <c r="J475" s="776"/>
      <c r="K475" s="617"/>
      <c r="L475" s="617"/>
      <c r="M475" s="129"/>
      <c r="N475" s="630"/>
      <c r="Q475" s="67"/>
    </row>
    <row r="476" spans="1:17" s="165" customFormat="1" ht="12.75" customHeight="1">
      <c r="A476" s="768" t="s">
        <v>7</v>
      </c>
      <c r="B476" s="769"/>
      <c r="C476" s="106"/>
      <c r="D476" s="148"/>
      <c r="E476" s="106"/>
      <c r="F476" s="106"/>
      <c r="G476" s="111"/>
      <c r="H476" s="111"/>
      <c r="I476" s="332"/>
      <c r="J476" s="776"/>
      <c r="K476" s="617"/>
      <c r="L476" s="617"/>
      <c r="M476" s="129"/>
      <c r="N476" s="630"/>
      <c r="Q476" s="67"/>
    </row>
    <row r="477" spans="1:17" s="165" customFormat="1" ht="12.75" customHeight="1">
      <c r="A477" s="768" t="s">
        <v>14</v>
      </c>
      <c r="B477" s="769"/>
      <c r="C477" s="106"/>
      <c r="D477" s="148">
        <f>0</f>
        <v>0</v>
      </c>
      <c r="E477" s="106"/>
      <c r="F477" s="106"/>
      <c r="G477" s="111">
        <v>0</v>
      </c>
      <c r="H477" s="106">
        <v>0</v>
      </c>
      <c r="I477" s="332"/>
      <c r="J477" s="776"/>
      <c r="K477" s="617"/>
      <c r="L477" s="617"/>
      <c r="M477" s="129"/>
      <c r="N477" s="630"/>
      <c r="Q477" s="67"/>
    </row>
    <row r="478" spans="1:17" s="165" customFormat="1" ht="12.75" customHeight="1">
      <c r="A478" s="795" t="s">
        <v>15</v>
      </c>
      <c r="B478" s="796"/>
      <c r="C478" s="115"/>
      <c r="D478" s="114"/>
      <c r="E478" s="115"/>
      <c r="F478" s="115"/>
      <c r="G478" s="114"/>
      <c r="H478" s="114"/>
      <c r="I478" s="333"/>
      <c r="J478" s="776"/>
      <c r="K478" s="623"/>
      <c r="L478" s="623"/>
      <c r="M478" s="130"/>
      <c r="N478" s="629"/>
      <c r="Q478" s="67"/>
    </row>
    <row r="479" spans="1:17" s="165" customFormat="1" ht="42" customHeight="1">
      <c r="A479" s="511"/>
      <c r="B479" s="183" t="s">
        <v>402</v>
      </c>
      <c r="C479" s="121"/>
      <c r="D479" s="177" t="s">
        <v>560</v>
      </c>
      <c r="E479" s="178" t="s">
        <v>560</v>
      </c>
      <c r="F479" s="179" t="s">
        <v>560</v>
      </c>
      <c r="G479" s="192" t="s">
        <v>560</v>
      </c>
      <c r="H479" s="186" t="s">
        <v>560</v>
      </c>
      <c r="I479" s="142"/>
      <c r="J479" s="182" t="s">
        <v>666</v>
      </c>
      <c r="K479" s="613"/>
      <c r="L479" s="657">
        <v>42004</v>
      </c>
      <c r="M479" s="117"/>
      <c r="N479" s="653"/>
      <c r="Q479" s="67"/>
    </row>
    <row r="480" spans="1:17" s="165" customFormat="1" ht="33.75" customHeight="1">
      <c r="A480" s="514"/>
      <c r="B480" s="184" t="s">
        <v>403</v>
      </c>
      <c r="C480" s="174"/>
      <c r="D480" s="188" t="s">
        <v>560</v>
      </c>
      <c r="E480" s="189" t="s">
        <v>560</v>
      </c>
      <c r="F480" s="297" t="s">
        <v>560</v>
      </c>
      <c r="G480" s="330" t="s">
        <v>560</v>
      </c>
      <c r="H480" s="301" t="s">
        <v>560</v>
      </c>
      <c r="I480" s="331"/>
      <c r="J480" s="327" t="s">
        <v>666</v>
      </c>
      <c r="K480" s="646"/>
      <c r="L480" s="616">
        <v>42735</v>
      </c>
      <c r="M480" s="127"/>
      <c r="N480" s="652"/>
      <c r="Q480" s="67"/>
    </row>
    <row r="481" spans="1:17" s="165" customFormat="1" ht="17.25" customHeight="1">
      <c r="A481" s="488" t="s">
        <v>405</v>
      </c>
      <c r="B481" s="331" t="s">
        <v>404</v>
      </c>
      <c r="C481" s="174"/>
      <c r="D481" s="174"/>
      <c r="E481" s="174"/>
      <c r="F481" s="174"/>
      <c r="G481" s="105"/>
      <c r="H481" s="174"/>
      <c r="I481" s="331"/>
      <c r="J481" s="802" t="s">
        <v>666</v>
      </c>
      <c r="K481" s="616">
        <v>41821</v>
      </c>
      <c r="L481" s="616">
        <v>42004</v>
      </c>
      <c r="M481" s="127"/>
      <c r="N481" s="652"/>
      <c r="Q481" s="67"/>
    </row>
    <row r="482" spans="1:17" s="165" customFormat="1" ht="12.75" customHeight="1">
      <c r="A482" s="768" t="s">
        <v>47</v>
      </c>
      <c r="B482" s="769"/>
      <c r="C482" s="106"/>
      <c r="D482" s="175">
        <f>SUM(D483:D485)</f>
        <v>4523.34547</v>
      </c>
      <c r="E482" s="175">
        <f>SUM(E483:E485)</f>
        <v>0</v>
      </c>
      <c r="F482" s="175">
        <f>SUM(F483:F485)</f>
        <v>0</v>
      </c>
      <c r="G482" s="175">
        <f>SUM(G483:G485)</f>
        <v>4523.34547</v>
      </c>
      <c r="H482" s="175">
        <f>SUM(H483:H485)</f>
        <v>4523.34547</v>
      </c>
      <c r="I482" s="332"/>
      <c r="J482" s="803"/>
      <c r="K482" s="617"/>
      <c r="L482" s="617"/>
      <c r="M482" s="129"/>
      <c r="N482" s="630"/>
      <c r="Q482" s="67"/>
    </row>
    <row r="483" spans="1:17" s="165" customFormat="1" ht="12.75" customHeight="1">
      <c r="A483" s="768" t="s">
        <v>7</v>
      </c>
      <c r="B483" s="769"/>
      <c r="C483" s="106"/>
      <c r="D483" s="175"/>
      <c r="E483" s="175"/>
      <c r="F483" s="175"/>
      <c r="G483" s="175"/>
      <c r="H483" s="175"/>
      <c r="I483" s="332"/>
      <c r="J483" s="803"/>
      <c r="K483" s="617"/>
      <c r="L483" s="617"/>
      <c r="M483" s="129"/>
      <c r="N483" s="630"/>
      <c r="Q483" s="67"/>
    </row>
    <row r="484" spans="1:17" s="165" customFormat="1" ht="12.75" customHeight="1">
      <c r="A484" s="768" t="s">
        <v>14</v>
      </c>
      <c r="B484" s="769"/>
      <c r="C484" s="106"/>
      <c r="D484" s="175">
        <v>4523.34547</v>
      </c>
      <c r="E484" s="175"/>
      <c r="F484" s="175"/>
      <c r="G484" s="175">
        <v>4523.34547</v>
      </c>
      <c r="H484" s="175">
        <v>4523.34547</v>
      </c>
      <c r="I484" s="332"/>
      <c r="J484" s="803"/>
      <c r="K484" s="617"/>
      <c r="L484" s="617"/>
      <c r="M484" s="129"/>
      <c r="N484" s="630"/>
      <c r="Q484" s="67"/>
    </row>
    <row r="485" spans="1:17" s="165" customFormat="1" ht="12.75" customHeight="1">
      <c r="A485" s="795" t="s">
        <v>15</v>
      </c>
      <c r="B485" s="796"/>
      <c r="C485" s="115"/>
      <c r="D485" s="114"/>
      <c r="E485" s="115"/>
      <c r="F485" s="115"/>
      <c r="G485" s="114"/>
      <c r="H485" s="115"/>
      <c r="I485" s="333"/>
      <c r="J485" s="804"/>
      <c r="K485" s="617"/>
      <c r="L485" s="617"/>
      <c r="M485" s="129"/>
      <c r="N485" s="629"/>
      <c r="Q485" s="67"/>
    </row>
    <row r="486" spans="1:17" s="165" customFormat="1" ht="31.5" customHeight="1">
      <c r="A486" s="427"/>
      <c r="B486" s="183" t="s">
        <v>406</v>
      </c>
      <c r="C486" s="122"/>
      <c r="D486" s="178" t="s">
        <v>560</v>
      </c>
      <c r="E486" s="178" t="s">
        <v>560</v>
      </c>
      <c r="F486" s="179" t="s">
        <v>560</v>
      </c>
      <c r="G486" s="180" t="s">
        <v>560</v>
      </c>
      <c r="H486" s="181" t="s">
        <v>560</v>
      </c>
      <c r="I486" s="142"/>
      <c r="J486" s="182" t="s">
        <v>666</v>
      </c>
      <c r="K486" s="613"/>
      <c r="L486" s="657">
        <v>42004</v>
      </c>
      <c r="M486" s="117"/>
      <c r="N486" s="653"/>
      <c r="Q486" s="67"/>
    </row>
    <row r="487" spans="1:17" s="165" customFormat="1" ht="23.25" customHeight="1">
      <c r="A487" s="430" t="s">
        <v>674</v>
      </c>
      <c r="B487" s="317" t="s">
        <v>407</v>
      </c>
      <c r="C487" s="105"/>
      <c r="D487" s="105"/>
      <c r="E487" s="105"/>
      <c r="F487" s="105"/>
      <c r="G487" s="105"/>
      <c r="H487" s="105"/>
      <c r="I487" s="785" t="s">
        <v>675</v>
      </c>
      <c r="J487" s="802" t="s">
        <v>666</v>
      </c>
      <c r="K487" s="620"/>
      <c r="L487" s="620"/>
      <c r="M487" s="128"/>
      <c r="N487" s="789"/>
      <c r="Q487" s="67"/>
    </row>
    <row r="488" spans="1:17" s="165" customFormat="1" ht="12.75" customHeight="1">
      <c r="A488" s="768" t="s">
        <v>47</v>
      </c>
      <c r="B488" s="769"/>
      <c r="C488" s="111">
        <f aca="true" t="shared" si="65" ref="C488:H488">SUM(C489:C493)</f>
        <v>43727.68694</v>
      </c>
      <c r="D488" s="111">
        <f>SUM(D489:D493)</f>
        <v>43727.68694</v>
      </c>
      <c r="E488" s="111">
        <f t="shared" si="65"/>
        <v>0</v>
      </c>
      <c r="F488" s="111">
        <f t="shared" si="65"/>
        <v>0</v>
      </c>
      <c r="G488" s="111">
        <f t="shared" si="65"/>
        <v>43727.68694</v>
      </c>
      <c r="H488" s="111">
        <f t="shared" si="65"/>
        <v>24220.72909</v>
      </c>
      <c r="I488" s="786"/>
      <c r="J488" s="803"/>
      <c r="K488" s="617"/>
      <c r="L488" s="617"/>
      <c r="M488" s="129"/>
      <c r="N488" s="790"/>
      <c r="Q488" s="67"/>
    </row>
    <row r="489" spans="1:17" s="165" customFormat="1" ht="12.75" customHeight="1">
      <c r="A489" s="768" t="s">
        <v>7</v>
      </c>
      <c r="B489" s="769"/>
      <c r="C489" s="111">
        <f>SUM(D489:F489)</f>
        <v>13594.660609999999</v>
      </c>
      <c r="D489" s="111">
        <f aca="true" t="shared" si="66" ref="D489:H490">D496+D502+D509</f>
        <v>13594.660609999999</v>
      </c>
      <c r="E489" s="111">
        <f t="shared" si="66"/>
        <v>0</v>
      </c>
      <c r="F489" s="111">
        <f t="shared" si="66"/>
        <v>0</v>
      </c>
      <c r="G489" s="111">
        <f t="shared" si="66"/>
        <v>13594.660609999999</v>
      </c>
      <c r="H489" s="111">
        <f t="shared" si="66"/>
        <v>13594.660609999999</v>
      </c>
      <c r="I489" s="786"/>
      <c r="J489" s="803"/>
      <c r="K489" s="617"/>
      <c r="L489" s="617"/>
      <c r="M489" s="129"/>
      <c r="N489" s="790"/>
      <c r="Q489" s="67"/>
    </row>
    <row r="490" spans="1:17" s="165" customFormat="1" ht="12.75" customHeight="1">
      <c r="A490" s="768" t="s">
        <v>14</v>
      </c>
      <c r="B490" s="769"/>
      <c r="C490" s="111">
        <f>SUM(D490:F490)</f>
        <v>30133.02633</v>
      </c>
      <c r="D490" s="111">
        <f t="shared" si="66"/>
        <v>30133.02633</v>
      </c>
      <c r="E490" s="111">
        <f t="shared" si="66"/>
        <v>0</v>
      </c>
      <c r="F490" s="111">
        <f t="shared" si="66"/>
        <v>0</v>
      </c>
      <c r="G490" s="111">
        <f t="shared" si="66"/>
        <v>30133.02633</v>
      </c>
      <c r="H490" s="111">
        <f t="shared" si="66"/>
        <v>10626.06848</v>
      </c>
      <c r="I490" s="786"/>
      <c r="J490" s="803"/>
      <c r="K490" s="617"/>
      <c r="L490" s="617"/>
      <c r="M490" s="129"/>
      <c r="N490" s="790"/>
      <c r="Q490" s="67"/>
    </row>
    <row r="491" spans="1:17" s="165" customFormat="1" ht="12.75" customHeight="1" hidden="1">
      <c r="A491" s="795" t="s">
        <v>15</v>
      </c>
      <c r="B491" s="796"/>
      <c r="C491" s="114">
        <f>SUM(D491:F491)</f>
        <v>0</v>
      </c>
      <c r="D491" s="111">
        <f>D498+D504</f>
        <v>0</v>
      </c>
      <c r="E491" s="111">
        <f>E498+E504</f>
        <v>0</v>
      </c>
      <c r="F491" s="111">
        <f>F498+F504</f>
        <v>0</v>
      </c>
      <c r="G491" s="111">
        <f>G498+G504</f>
        <v>0</v>
      </c>
      <c r="H491" s="111">
        <f>H498+H504</f>
        <v>0</v>
      </c>
      <c r="I491" s="801"/>
      <c r="J491" s="804"/>
      <c r="K491" s="623"/>
      <c r="L491" s="623"/>
      <c r="M491" s="130"/>
      <c r="N491" s="805"/>
      <c r="Q491" s="67"/>
    </row>
    <row r="492" spans="1:17" s="165" customFormat="1" ht="12.75" customHeight="1" hidden="1">
      <c r="A492" s="831" t="s">
        <v>16</v>
      </c>
      <c r="B492" s="832"/>
      <c r="C492" s="166">
        <f>SUM(D492:F492)</f>
        <v>0</v>
      </c>
      <c r="D492" s="166"/>
      <c r="E492" s="166"/>
      <c r="F492" s="166"/>
      <c r="G492" s="166"/>
      <c r="H492" s="166"/>
      <c r="I492" s="167"/>
      <c r="J492" s="196"/>
      <c r="K492" s="658"/>
      <c r="L492" s="658"/>
      <c r="M492" s="197"/>
      <c r="N492" s="649"/>
      <c r="Q492" s="67"/>
    </row>
    <row r="493" spans="1:17" s="165" customFormat="1" ht="12.75" customHeight="1" hidden="1">
      <c r="A493" s="835" t="s">
        <v>5</v>
      </c>
      <c r="B493" s="836"/>
      <c r="C493" s="198">
        <f>SUM(D493:F493)</f>
        <v>0</v>
      </c>
      <c r="D493" s="198"/>
      <c r="E493" s="198"/>
      <c r="F493" s="198"/>
      <c r="G493" s="198"/>
      <c r="H493" s="198"/>
      <c r="I493" s="199"/>
      <c r="J493" s="200"/>
      <c r="K493" s="659"/>
      <c r="L493" s="659"/>
      <c r="M493" s="201"/>
      <c r="N493" s="660"/>
      <c r="Q493" s="67"/>
    </row>
    <row r="494" spans="1:17" s="165" customFormat="1" ht="32.25" customHeight="1">
      <c r="A494" s="380" t="s">
        <v>676</v>
      </c>
      <c r="B494" s="187" t="s">
        <v>409</v>
      </c>
      <c r="C494" s="174"/>
      <c r="D494" s="174"/>
      <c r="E494" s="174"/>
      <c r="F494" s="174"/>
      <c r="G494" s="105"/>
      <c r="H494" s="174"/>
      <c r="I494" s="331"/>
      <c r="J494" s="802" t="s">
        <v>666</v>
      </c>
      <c r="K494" s="616">
        <v>41699</v>
      </c>
      <c r="L494" s="616">
        <v>41851</v>
      </c>
      <c r="M494" s="127"/>
      <c r="N494" s="652"/>
      <c r="Q494" s="67"/>
    </row>
    <row r="495" spans="1:17" s="165" customFormat="1" ht="12.75" customHeight="1">
      <c r="A495" s="768" t="s">
        <v>47</v>
      </c>
      <c r="B495" s="769"/>
      <c r="C495" s="106"/>
      <c r="D495" s="175">
        <f>SUM(D496:D498)</f>
        <v>129.81195</v>
      </c>
      <c r="E495" s="175">
        <f>SUM(E496:E498)</f>
        <v>0</v>
      </c>
      <c r="F495" s="175">
        <f>SUM(F496:F498)</f>
        <v>0</v>
      </c>
      <c r="G495" s="175">
        <f>SUM(G496:G498)</f>
        <v>129.81195</v>
      </c>
      <c r="H495" s="175">
        <f>SUM(H496:H498)</f>
        <v>129.81195</v>
      </c>
      <c r="I495" s="332"/>
      <c r="J495" s="803"/>
      <c r="K495" s="617"/>
      <c r="L495" s="617"/>
      <c r="M495" s="129"/>
      <c r="N495" s="630"/>
      <c r="Q495" s="67"/>
    </row>
    <row r="496" spans="1:17" s="165" customFormat="1" ht="12.75" customHeight="1">
      <c r="A496" s="768" t="s">
        <v>7</v>
      </c>
      <c r="B496" s="769"/>
      <c r="C496" s="106"/>
      <c r="D496" s="175">
        <v>34.81195</v>
      </c>
      <c r="E496" s="175"/>
      <c r="F496" s="175"/>
      <c r="G496" s="175">
        <v>34.81195</v>
      </c>
      <c r="H496" s="175">
        <v>34.81195</v>
      </c>
      <c r="I496" s="332"/>
      <c r="J496" s="803"/>
      <c r="K496" s="617"/>
      <c r="L496" s="617"/>
      <c r="M496" s="129"/>
      <c r="N496" s="630"/>
      <c r="Q496" s="67"/>
    </row>
    <row r="497" spans="1:17" s="165" customFormat="1" ht="12.75" customHeight="1">
      <c r="A497" s="768" t="s">
        <v>14</v>
      </c>
      <c r="B497" s="769"/>
      <c r="C497" s="106"/>
      <c r="D497" s="175">
        <v>95</v>
      </c>
      <c r="E497" s="175"/>
      <c r="F497" s="175"/>
      <c r="G497" s="175">
        <v>95</v>
      </c>
      <c r="H497" s="175">
        <v>95</v>
      </c>
      <c r="I497" s="332"/>
      <c r="J497" s="803"/>
      <c r="K497" s="617"/>
      <c r="L497" s="617"/>
      <c r="M497" s="129"/>
      <c r="N497" s="630"/>
      <c r="Q497" s="67"/>
    </row>
    <row r="498" spans="1:17" s="165" customFormat="1" ht="12.75" customHeight="1" hidden="1">
      <c r="A498" s="795" t="s">
        <v>15</v>
      </c>
      <c r="B498" s="796"/>
      <c r="C498" s="115"/>
      <c r="D498" s="115"/>
      <c r="E498" s="115"/>
      <c r="F498" s="115"/>
      <c r="G498" s="114"/>
      <c r="H498" s="115"/>
      <c r="I498" s="333"/>
      <c r="J498" s="804"/>
      <c r="K498" s="613"/>
      <c r="L498" s="613"/>
      <c r="M498" s="117"/>
      <c r="N498" s="629"/>
      <c r="Q498" s="67"/>
    </row>
    <row r="499" spans="1:17" s="165" customFormat="1" ht="41.25" customHeight="1" hidden="1">
      <c r="A499" s="511"/>
      <c r="B499" s="183" t="s">
        <v>411</v>
      </c>
      <c r="C499" s="121"/>
      <c r="D499" s="178" t="s">
        <v>560</v>
      </c>
      <c r="E499" s="178" t="s">
        <v>560</v>
      </c>
      <c r="F499" s="179" t="s">
        <v>560</v>
      </c>
      <c r="G499" s="180" t="s">
        <v>560</v>
      </c>
      <c r="H499" s="181" t="s">
        <v>560</v>
      </c>
      <c r="I499" s="142"/>
      <c r="J499" s="182" t="s">
        <v>666</v>
      </c>
      <c r="K499" s="632"/>
      <c r="L499" s="632"/>
      <c r="M499" s="143"/>
      <c r="N499" s="653"/>
      <c r="Q499" s="67"/>
    </row>
    <row r="500" spans="1:17" s="165" customFormat="1" ht="48.75">
      <c r="A500" s="530" t="s">
        <v>678</v>
      </c>
      <c r="B500" s="203" t="s">
        <v>679</v>
      </c>
      <c r="C500" s="175"/>
      <c r="D500" s="175"/>
      <c r="E500" s="175"/>
      <c r="F500" s="175"/>
      <c r="G500" s="175"/>
      <c r="H500" s="175"/>
      <c r="I500" s="331"/>
      <c r="J500" s="810" t="s">
        <v>666</v>
      </c>
      <c r="K500" s="633">
        <v>41760</v>
      </c>
      <c r="L500" s="633">
        <v>42735</v>
      </c>
      <c r="M500" s="143"/>
      <c r="N500" s="652"/>
      <c r="Q500" s="67"/>
    </row>
    <row r="501" spans="1:17" s="165" customFormat="1" ht="12.75" customHeight="1">
      <c r="A501" s="837" t="s">
        <v>47</v>
      </c>
      <c r="B501" s="838"/>
      <c r="C501" s="175"/>
      <c r="D501" s="175">
        <f>SUM(D502:D504)</f>
        <v>43559.84866</v>
      </c>
      <c r="E501" s="175">
        <f>SUM(E502:E504)</f>
        <v>0</v>
      </c>
      <c r="F501" s="175">
        <f>SUM(F502:F504)</f>
        <v>0</v>
      </c>
      <c r="G501" s="175">
        <f>SUM(G502:G504)</f>
        <v>43559.84866</v>
      </c>
      <c r="H501" s="175">
        <f>SUM(H502:H504)</f>
        <v>24052.890809999997</v>
      </c>
      <c r="I501" s="332"/>
      <c r="J501" s="776"/>
      <c r="K501" s="661"/>
      <c r="L501" s="637"/>
      <c r="M501" s="147"/>
      <c r="N501" s="630"/>
      <c r="Q501" s="67"/>
    </row>
    <row r="502" spans="1:17" s="165" customFormat="1" ht="12.75" customHeight="1">
      <c r="A502" s="837" t="s">
        <v>7</v>
      </c>
      <c r="B502" s="838"/>
      <c r="C502" s="175"/>
      <c r="D502" s="175">
        <v>13559.84866</v>
      </c>
      <c r="E502" s="175"/>
      <c r="F502" s="175"/>
      <c r="G502" s="175">
        <v>13559.84866</v>
      </c>
      <c r="H502" s="175">
        <v>13559.84866</v>
      </c>
      <c r="I502" s="332"/>
      <c r="J502" s="776"/>
      <c r="K502" s="617"/>
      <c r="L502" s="617"/>
      <c r="M502" s="129"/>
      <c r="N502" s="630"/>
      <c r="Q502" s="67"/>
    </row>
    <row r="503" spans="1:17" s="165" customFormat="1" ht="12.75" customHeight="1">
      <c r="A503" s="837" t="s">
        <v>14</v>
      </c>
      <c r="B503" s="838"/>
      <c r="C503" s="175"/>
      <c r="D503" s="175">
        <v>30000</v>
      </c>
      <c r="E503" s="175"/>
      <c r="F503" s="175"/>
      <c r="G503" s="175">
        <v>30000</v>
      </c>
      <c r="H503" s="175">
        <v>10493.04215</v>
      </c>
      <c r="I503" s="332"/>
      <c r="J503" s="776"/>
      <c r="K503" s="617"/>
      <c r="L503" s="617"/>
      <c r="M503" s="129"/>
      <c r="N503" s="630"/>
      <c r="Q503" s="67"/>
    </row>
    <row r="504" spans="1:17" s="165" customFormat="1" ht="12.75" customHeight="1">
      <c r="A504" s="837" t="s">
        <v>15</v>
      </c>
      <c r="B504" s="838"/>
      <c r="C504" s="175"/>
      <c r="D504" s="175"/>
      <c r="E504" s="175"/>
      <c r="F504" s="175"/>
      <c r="G504" s="175"/>
      <c r="H504" s="175"/>
      <c r="I504" s="333"/>
      <c r="J504" s="777"/>
      <c r="K504" s="623"/>
      <c r="L504" s="623"/>
      <c r="M504" s="130"/>
      <c r="N504" s="629"/>
      <c r="Q504" s="67"/>
    </row>
    <row r="505" spans="1:17" s="165" customFormat="1" ht="40.5" customHeight="1">
      <c r="A505" s="511"/>
      <c r="B505" s="183" t="s">
        <v>680</v>
      </c>
      <c r="C505" s="121"/>
      <c r="D505" s="178" t="s">
        <v>560</v>
      </c>
      <c r="E505" s="178" t="s">
        <v>560</v>
      </c>
      <c r="F505" s="179" t="s">
        <v>560</v>
      </c>
      <c r="G505" s="180" t="s">
        <v>560</v>
      </c>
      <c r="H505" s="181" t="s">
        <v>560</v>
      </c>
      <c r="I505" s="142"/>
      <c r="J505" s="182" t="s">
        <v>666</v>
      </c>
      <c r="K505" s="613"/>
      <c r="L505" s="657">
        <v>42004</v>
      </c>
      <c r="M505" s="117"/>
      <c r="N505" s="653"/>
      <c r="Q505" s="67"/>
    </row>
    <row r="506" spans="1:17" s="165" customFormat="1" ht="40.5" customHeight="1">
      <c r="A506" s="511"/>
      <c r="B506" s="183" t="s">
        <v>681</v>
      </c>
      <c r="C506" s="121"/>
      <c r="D506" s="178" t="s">
        <v>560</v>
      </c>
      <c r="E506" s="178" t="s">
        <v>560</v>
      </c>
      <c r="F506" s="179" t="s">
        <v>560</v>
      </c>
      <c r="G506" s="180" t="s">
        <v>560</v>
      </c>
      <c r="H506" s="181" t="s">
        <v>560</v>
      </c>
      <c r="I506" s="142"/>
      <c r="J506" s="182" t="s">
        <v>666</v>
      </c>
      <c r="K506" s="632"/>
      <c r="L506" s="632"/>
      <c r="M506" s="143"/>
      <c r="N506" s="653"/>
      <c r="Q506" s="67"/>
    </row>
    <row r="507" spans="1:17" ht="39.75" customHeight="1">
      <c r="A507" s="530" t="s">
        <v>682</v>
      </c>
      <c r="B507" s="203" t="s">
        <v>683</v>
      </c>
      <c r="C507" s="175"/>
      <c r="D507" s="175"/>
      <c r="E507" s="175"/>
      <c r="F507" s="175"/>
      <c r="G507" s="175"/>
      <c r="H507" s="175"/>
      <c r="I507" s="193"/>
      <c r="J507" s="822" t="s">
        <v>666</v>
      </c>
      <c r="K507" s="655"/>
      <c r="L507" s="662">
        <v>42735</v>
      </c>
      <c r="M507" s="195"/>
      <c r="N507" s="656"/>
      <c r="Q507" s="67"/>
    </row>
    <row r="508" spans="1:17" ht="12.75" customHeight="1">
      <c r="A508" s="837" t="s">
        <v>47</v>
      </c>
      <c r="B508" s="838"/>
      <c r="C508" s="175"/>
      <c r="D508" s="175">
        <f>SUM(D509:D511)</f>
        <v>38.02633</v>
      </c>
      <c r="E508" s="175">
        <f>SUM(E509:E511)</f>
        <v>0</v>
      </c>
      <c r="F508" s="175">
        <f>SUM(F509:F511)</f>
        <v>0</v>
      </c>
      <c r="G508" s="175">
        <f>SUM(G509:G511)</f>
        <v>38.02633</v>
      </c>
      <c r="H508" s="175">
        <f>SUM(H509:H511)</f>
        <v>38.02633</v>
      </c>
      <c r="I508" s="193"/>
      <c r="J508" s="822"/>
      <c r="K508" s="655"/>
      <c r="L508" s="655"/>
      <c r="M508" s="195"/>
      <c r="N508" s="656"/>
      <c r="Q508" s="67"/>
    </row>
    <row r="509" spans="1:17" ht="12.75" customHeight="1" hidden="1">
      <c r="A509" s="837" t="s">
        <v>7</v>
      </c>
      <c r="B509" s="838"/>
      <c r="C509" s="175"/>
      <c r="D509" s="175"/>
      <c r="E509" s="175"/>
      <c r="F509" s="175"/>
      <c r="G509" s="175"/>
      <c r="H509" s="175"/>
      <c r="I509" s="193"/>
      <c r="J509" s="822"/>
      <c r="K509" s="655"/>
      <c r="L509" s="655"/>
      <c r="M509" s="195"/>
      <c r="N509" s="656"/>
      <c r="Q509" s="67"/>
    </row>
    <row r="510" spans="1:17" ht="12.75" customHeight="1">
      <c r="A510" s="837" t="s">
        <v>14</v>
      </c>
      <c r="B510" s="838"/>
      <c r="C510" s="175"/>
      <c r="D510" s="175">
        <v>38.02633</v>
      </c>
      <c r="E510" s="175"/>
      <c r="F510" s="175"/>
      <c r="G510" s="175">
        <v>38.02633</v>
      </c>
      <c r="H510" s="175">
        <v>38.02633</v>
      </c>
      <c r="I510" s="193"/>
      <c r="J510" s="822"/>
      <c r="K510" s="655"/>
      <c r="L510" s="655"/>
      <c r="M510" s="195"/>
      <c r="N510" s="656"/>
      <c r="Q510" s="67"/>
    </row>
    <row r="511" spans="1:17" ht="44.25" customHeight="1" hidden="1">
      <c r="A511" s="837" t="s">
        <v>15</v>
      </c>
      <c r="B511" s="838"/>
      <c r="C511" s="175"/>
      <c r="D511" s="175"/>
      <c r="E511" s="175"/>
      <c r="F511" s="175"/>
      <c r="G511" s="175"/>
      <c r="H511" s="175"/>
      <c r="I511" s="193"/>
      <c r="J511" s="822"/>
      <c r="K511" s="655"/>
      <c r="L511" s="655"/>
      <c r="M511" s="195"/>
      <c r="N511" s="656"/>
      <c r="Q511" s="67"/>
    </row>
    <row r="512" spans="1:17" s="165" customFormat="1" ht="30.75" customHeight="1">
      <c r="A512" s="380" t="s">
        <v>684</v>
      </c>
      <c r="B512" s="317" t="s">
        <v>415</v>
      </c>
      <c r="C512" s="105"/>
      <c r="D512" s="105"/>
      <c r="E512" s="105"/>
      <c r="F512" s="105"/>
      <c r="G512" s="105"/>
      <c r="H512" s="105"/>
      <c r="I512" s="785" t="s">
        <v>675</v>
      </c>
      <c r="J512" s="802" t="s">
        <v>666</v>
      </c>
      <c r="K512" s="628">
        <v>41974</v>
      </c>
      <c r="L512" s="628">
        <v>42004</v>
      </c>
      <c r="M512" s="128"/>
      <c r="N512" s="789"/>
      <c r="Q512" s="67"/>
    </row>
    <row r="513" spans="1:17" s="165" customFormat="1" ht="12.75" customHeight="1">
      <c r="A513" s="768" t="s">
        <v>47</v>
      </c>
      <c r="B513" s="769"/>
      <c r="C513" s="111">
        <f aca="true" t="shared" si="67" ref="C513:H513">SUM(C514:C518)</f>
        <v>0</v>
      </c>
      <c r="D513" s="111">
        <f>SUM(D514:D516)</f>
        <v>0</v>
      </c>
      <c r="E513" s="111">
        <f t="shared" si="67"/>
        <v>0</v>
      </c>
      <c r="F513" s="111">
        <f t="shared" si="67"/>
        <v>0</v>
      </c>
      <c r="G513" s="111">
        <f t="shared" si="67"/>
        <v>0</v>
      </c>
      <c r="H513" s="111">
        <f t="shared" si="67"/>
        <v>0</v>
      </c>
      <c r="I513" s="786"/>
      <c r="J513" s="803"/>
      <c r="K513" s="617"/>
      <c r="L513" s="617"/>
      <c r="M513" s="129"/>
      <c r="N513" s="790"/>
      <c r="Q513" s="67"/>
    </row>
    <row r="514" spans="1:17" s="165" customFormat="1" ht="12.75" customHeight="1" hidden="1">
      <c r="A514" s="768" t="s">
        <v>7</v>
      </c>
      <c r="B514" s="769"/>
      <c r="C514" s="111">
        <f>SUM(D514:F514)</f>
        <v>0</v>
      </c>
      <c r="D514" s="111"/>
      <c r="E514" s="111"/>
      <c r="F514" s="111"/>
      <c r="G514" s="111"/>
      <c r="H514" s="111"/>
      <c r="I514" s="786"/>
      <c r="J514" s="803"/>
      <c r="K514" s="617"/>
      <c r="L514" s="617"/>
      <c r="M514" s="129"/>
      <c r="N514" s="790"/>
      <c r="Q514" s="67"/>
    </row>
    <row r="515" spans="1:17" s="165" customFormat="1" ht="12.75" customHeight="1">
      <c r="A515" s="768" t="s">
        <v>14</v>
      </c>
      <c r="B515" s="769"/>
      <c r="C515" s="111">
        <f>SUM(D515:F515)</f>
        <v>0</v>
      </c>
      <c r="D515" s="111">
        <f>D522</f>
        <v>0</v>
      </c>
      <c r="E515" s="111">
        <f>E522</f>
        <v>0</v>
      </c>
      <c r="F515" s="111">
        <f>F522</f>
        <v>0</v>
      </c>
      <c r="G515" s="111">
        <f>G522</f>
        <v>0</v>
      </c>
      <c r="H515" s="111">
        <f>H522</f>
        <v>0</v>
      </c>
      <c r="I515" s="786"/>
      <c r="J515" s="803"/>
      <c r="K515" s="617"/>
      <c r="L515" s="617"/>
      <c r="M515" s="129"/>
      <c r="N515" s="790"/>
      <c r="Q515" s="67"/>
    </row>
    <row r="516" spans="1:17" s="165" customFormat="1" ht="12.75" customHeight="1">
      <c r="A516" s="795" t="s">
        <v>15</v>
      </c>
      <c r="B516" s="796"/>
      <c r="C516" s="114">
        <f>SUM(D516:F516)</f>
        <v>0</v>
      </c>
      <c r="D516" s="114"/>
      <c r="E516" s="114"/>
      <c r="F516" s="114"/>
      <c r="G516" s="114"/>
      <c r="H516" s="114"/>
      <c r="I516" s="801"/>
      <c r="J516" s="804"/>
      <c r="K516" s="623"/>
      <c r="L516" s="623"/>
      <c r="M516" s="130"/>
      <c r="N516" s="805"/>
      <c r="Q516" s="67"/>
    </row>
    <row r="517" spans="1:17" s="165" customFormat="1" ht="12.75" customHeight="1" hidden="1">
      <c r="A517" s="793" t="s">
        <v>16</v>
      </c>
      <c r="B517" s="794"/>
      <c r="C517" s="104">
        <f>SUM(D517:F517)</f>
        <v>0</v>
      </c>
      <c r="D517" s="104"/>
      <c r="E517" s="104"/>
      <c r="F517" s="104"/>
      <c r="G517" s="104"/>
      <c r="H517" s="104"/>
      <c r="I517" s="321"/>
      <c r="J517" s="323"/>
      <c r="K517" s="637"/>
      <c r="L517" s="637"/>
      <c r="M517" s="147"/>
      <c r="N517" s="636"/>
      <c r="Q517" s="67"/>
    </row>
    <row r="518" spans="1:17" s="165" customFormat="1" ht="12.75" customHeight="1" hidden="1">
      <c r="A518" s="772" t="s">
        <v>5</v>
      </c>
      <c r="B518" s="773"/>
      <c r="C518" s="148">
        <f>SUM(D518:F518)</f>
        <v>0</v>
      </c>
      <c r="D518" s="148"/>
      <c r="E518" s="148"/>
      <c r="F518" s="148"/>
      <c r="G518" s="148"/>
      <c r="H518" s="148"/>
      <c r="I518" s="334"/>
      <c r="J518" s="324"/>
      <c r="K518" s="618"/>
      <c r="L518" s="618"/>
      <c r="M518" s="149"/>
      <c r="N518" s="635"/>
      <c r="Q518" s="67"/>
    </row>
    <row r="519" spans="1:17" s="165" customFormat="1" ht="21.75" customHeight="1">
      <c r="A519" s="380" t="s">
        <v>685</v>
      </c>
      <c r="B519" s="187" t="s">
        <v>417</v>
      </c>
      <c r="C519" s="174"/>
      <c r="D519" s="174"/>
      <c r="E519" s="174"/>
      <c r="F519" s="174"/>
      <c r="G519" s="174"/>
      <c r="H519" s="105"/>
      <c r="I519" s="331"/>
      <c r="J519" s="802" t="s">
        <v>666</v>
      </c>
      <c r="K519" s="616">
        <v>41974</v>
      </c>
      <c r="L519" s="616">
        <v>42004</v>
      </c>
      <c r="M519" s="127"/>
      <c r="N519" s="652"/>
      <c r="Q519" s="67"/>
    </row>
    <row r="520" spans="1:17" s="165" customFormat="1" ht="12.75" customHeight="1">
      <c r="A520" s="768" t="s">
        <v>47</v>
      </c>
      <c r="B520" s="769"/>
      <c r="C520" s="106"/>
      <c r="D520" s="111">
        <f>SUM(D521:D523)</f>
        <v>0</v>
      </c>
      <c r="E520" s="106">
        <f>SUM(E521:E523)</f>
        <v>0</v>
      </c>
      <c r="F520" s="106">
        <f>SUM(F521:F523)</f>
        <v>0</v>
      </c>
      <c r="G520" s="111">
        <f>SUM(G521:G523)</f>
        <v>0</v>
      </c>
      <c r="H520" s="106">
        <f>SUM(H521:H523)</f>
        <v>0</v>
      </c>
      <c r="I520" s="332"/>
      <c r="J520" s="803"/>
      <c r="K520" s="617"/>
      <c r="L520" s="617"/>
      <c r="M520" s="129"/>
      <c r="N520" s="630"/>
      <c r="Q520" s="67"/>
    </row>
    <row r="521" spans="1:17" s="165" customFormat="1" ht="12.75" customHeight="1" hidden="1">
      <c r="A521" s="768" t="s">
        <v>7</v>
      </c>
      <c r="B521" s="769"/>
      <c r="C521" s="106"/>
      <c r="D521" s="106"/>
      <c r="E521" s="106"/>
      <c r="F521" s="106"/>
      <c r="G521" s="104"/>
      <c r="H521" s="111"/>
      <c r="I521" s="332"/>
      <c r="J521" s="803"/>
      <c r="K521" s="617"/>
      <c r="L521" s="617"/>
      <c r="M521" s="129"/>
      <c r="N521" s="630"/>
      <c r="Q521" s="67"/>
    </row>
    <row r="522" spans="1:17" s="165" customFormat="1" ht="12.75" customHeight="1">
      <c r="A522" s="768" t="s">
        <v>14</v>
      </c>
      <c r="B522" s="769"/>
      <c r="C522" s="106"/>
      <c r="D522" s="148">
        <v>0</v>
      </c>
      <c r="E522" s="106"/>
      <c r="F522" s="106"/>
      <c r="G522" s="104">
        <v>0</v>
      </c>
      <c r="H522" s="111"/>
      <c r="I522" s="332"/>
      <c r="J522" s="803"/>
      <c r="K522" s="617"/>
      <c r="L522" s="617"/>
      <c r="M522" s="129"/>
      <c r="N522" s="630"/>
      <c r="Q522" s="67"/>
    </row>
    <row r="523" spans="1:17" s="165" customFormat="1" ht="21.75" customHeight="1" hidden="1">
      <c r="A523" s="795" t="s">
        <v>15</v>
      </c>
      <c r="B523" s="796"/>
      <c r="C523" s="115"/>
      <c r="D523" s="114"/>
      <c r="E523" s="115"/>
      <c r="F523" s="115"/>
      <c r="G523" s="115"/>
      <c r="H523" s="115"/>
      <c r="I523" s="333"/>
      <c r="J523" s="804"/>
      <c r="K523" s="613"/>
      <c r="L523" s="613"/>
      <c r="M523" s="117"/>
      <c r="N523" s="629"/>
      <c r="Q523" s="67"/>
    </row>
    <row r="524" spans="1:17" s="165" customFormat="1" ht="42" customHeight="1" hidden="1">
      <c r="A524" s="511"/>
      <c r="B524" s="183" t="s">
        <v>420</v>
      </c>
      <c r="C524" s="121"/>
      <c r="D524" s="178" t="s">
        <v>560</v>
      </c>
      <c r="E524" s="178" t="s">
        <v>560</v>
      </c>
      <c r="F524" s="179" t="s">
        <v>560</v>
      </c>
      <c r="G524" s="180" t="s">
        <v>560</v>
      </c>
      <c r="H524" s="181" t="s">
        <v>560</v>
      </c>
      <c r="I524" s="142"/>
      <c r="J524" s="182" t="s">
        <v>666</v>
      </c>
      <c r="K524" s="632"/>
      <c r="L524" s="632"/>
      <c r="M524" s="143"/>
      <c r="N524" s="653"/>
      <c r="Q524" s="67"/>
    </row>
    <row r="525" spans="1:17" ht="50.25" customHeight="1">
      <c r="A525" s="380" t="s">
        <v>686</v>
      </c>
      <c r="B525" s="317" t="s">
        <v>421</v>
      </c>
      <c r="C525" s="105"/>
      <c r="D525" s="105"/>
      <c r="E525" s="105"/>
      <c r="F525" s="105"/>
      <c r="G525" s="105"/>
      <c r="H525" s="105"/>
      <c r="I525" s="785" t="s">
        <v>605</v>
      </c>
      <c r="J525" s="810" t="s">
        <v>566</v>
      </c>
      <c r="K525" s="616">
        <v>41640</v>
      </c>
      <c r="L525" s="616">
        <v>42735</v>
      </c>
      <c r="M525" s="127"/>
      <c r="N525" s="789"/>
      <c r="Q525" s="67"/>
    </row>
    <row r="526" spans="1:17" ht="12.75">
      <c r="A526" s="768" t="s">
        <v>47</v>
      </c>
      <c r="B526" s="769"/>
      <c r="C526" s="111">
        <f aca="true" t="shared" si="68" ref="C526:H526">SUM(C527:C531)</f>
        <v>21350.1814</v>
      </c>
      <c r="D526" s="111">
        <f t="shared" si="68"/>
        <v>21350.1814</v>
      </c>
      <c r="E526" s="111">
        <f t="shared" si="68"/>
        <v>0</v>
      </c>
      <c r="F526" s="111">
        <f t="shared" si="68"/>
        <v>0</v>
      </c>
      <c r="G526" s="111">
        <f t="shared" si="68"/>
        <v>21349.1814</v>
      </c>
      <c r="H526" s="111">
        <f t="shared" si="68"/>
        <v>21349.1814</v>
      </c>
      <c r="I526" s="786"/>
      <c r="J526" s="776"/>
      <c r="K526" s="617"/>
      <c r="L526" s="617"/>
      <c r="M526" s="129"/>
      <c r="N526" s="790"/>
      <c r="Q526" s="67"/>
    </row>
    <row r="527" spans="1:17" ht="12.75" customHeight="1" hidden="1">
      <c r="A527" s="768" t="s">
        <v>7</v>
      </c>
      <c r="B527" s="769"/>
      <c r="C527" s="111">
        <f>SUM(D527:F527)</f>
        <v>0</v>
      </c>
      <c r="D527" s="111"/>
      <c r="E527" s="111"/>
      <c r="F527" s="111"/>
      <c r="G527" s="111"/>
      <c r="H527" s="111"/>
      <c r="I527" s="786"/>
      <c r="J527" s="776"/>
      <c r="K527" s="612"/>
      <c r="L527" s="612"/>
      <c r="M527" s="108"/>
      <c r="N527" s="790"/>
      <c r="Q527" s="67"/>
    </row>
    <row r="528" spans="1:17" ht="12.75" customHeight="1">
      <c r="A528" s="768" t="s">
        <v>14</v>
      </c>
      <c r="B528" s="769"/>
      <c r="C528" s="111">
        <f>SUM(D528:F528)</f>
        <v>21350.1814</v>
      </c>
      <c r="D528" s="111">
        <v>21350.1814</v>
      </c>
      <c r="E528" s="111"/>
      <c r="F528" s="111"/>
      <c r="G528" s="111">
        <v>21349.1814</v>
      </c>
      <c r="H528" s="111">
        <v>21349.1814</v>
      </c>
      <c r="I528" s="786"/>
      <c r="J528" s="776"/>
      <c r="K528" s="637"/>
      <c r="L528" s="637"/>
      <c r="M528" s="147">
        <v>21087.606</v>
      </c>
      <c r="N528" s="790"/>
      <c r="Q528" s="67"/>
    </row>
    <row r="529" spans="1:17" ht="12.75" customHeight="1" hidden="1">
      <c r="A529" s="795" t="s">
        <v>15</v>
      </c>
      <c r="B529" s="796"/>
      <c r="C529" s="114">
        <f>SUM(D529:F529)</f>
        <v>0</v>
      </c>
      <c r="D529" s="114"/>
      <c r="E529" s="114"/>
      <c r="F529" s="114"/>
      <c r="G529" s="136"/>
      <c r="H529" s="114"/>
      <c r="I529" s="801"/>
      <c r="J529" s="777"/>
      <c r="K529" s="613"/>
      <c r="L529" s="613"/>
      <c r="M529" s="117"/>
      <c r="N529" s="805"/>
      <c r="Q529" s="67"/>
    </row>
    <row r="530" spans="1:17" ht="12.75" customHeight="1" hidden="1">
      <c r="A530" s="793" t="s">
        <v>16</v>
      </c>
      <c r="B530" s="794"/>
      <c r="C530" s="104">
        <f>SUM(D530:F530)</f>
        <v>0</v>
      </c>
      <c r="D530" s="104"/>
      <c r="E530" s="104"/>
      <c r="F530" s="104"/>
      <c r="G530" s="104"/>
      <c r="H530" s="104"/>
      <c r="I530" s="321"/>
      <c r="J530" s="328"/>
      <c r="K530" s="612"/>
      <c r="L530" s="612"/>
      <c r="M530" s="108"/>
      <c r="N530" s="636"/>
      <c r="Q530" s="67"/>
    </row>
    <row r="531" spans="1:17" ht="12.75" customHeight="1" hidden="1">
      <c r="A531" s="795" t="s">
        <v>5</v>
      </c>
      <c r="B531" s="796"/>
      <c r="C531" s="114">
        <f>SUM(D531:F531)</f>
        <v>0</v>
      </c>
      <c r="D531" s="114"/>
      <c r="E531" s="114"/>
      <c r="F531" s="114"/>
      <c r="G531" s="114"/>
      <c r="H531" s="114"/>
      <c r="I531" s="316"/>
      <c r="J531" s="329"/>
      <c r="K531" s="613"/>
      <c r="L531" s="613"/>
      <c r="M531" s="117"/>
      <c r="N531" s="627"/>
      <c r="Q531" s="67"/>
    </row>
    <row r="532" spans="1:17" ht="39" customHeight="1">
      <c r="A532" s="380" t="s">
        <v>423</v>
      </c>
      <c r="B532" s="317" t="s">
        <v>422</v>
      </c>
      <c r="C532" s="174"/>
      <c r="D532" s="105"/>
      <c r="E532" s="105"/>
      <c r="F532" s="105"/>
      <c r="G532" s="174"/>
      <c r="H532" s="174"/>
      <c r="I532" s="331"/>
      <c r="J532" s="810" t="s">
        <v>566</v>
      </c>
      <c r="K532" s="616">
        <v>41699</v>
      </c>
      <c r="L532" s="616">
        <v>42735</v>
      </c>
      <c r="M532" s="127"/>
      <c r="N532" s="652"/>
      <c r="Q532" s="67"/>
    </row>
    <row r="533" spans="1:17" ht="12.75" customHeight="1">
      <c r="A533" s="768" t="s">
        <v>47</v>
      </c>
      <c r="B533" s="769"/>
      <c r="C533" s="106"/>
      <c r="D533" s="111">
        <f>SUM(D534:D536)</f>
        <v>96137.40901</v>
      </c>
      <c r="E533" s="111">
        <f>SUM(E534:E536)</f>
        <v>95060.0677</v>
      </c>
      <c r="F533" s="111">
        <f>SUM(F534:F536)</f>
        <v>95060.0677</v>
      </c>
      <c r="G533" s="111">
        <f>SUM(G534:G536)</f>
        <v>95223.28553000001</v>
      </c>
      <c r="H533" s="111">
        <f>SUM(H534:H536)</f>
        <v>95223.28553000001</v>
      </c>
      <c r="I533" s="332"/>
      <c r="J533" s="776"/>
      <c r="K533" s="617"/>
      <c r="L533" s="617"/>
      <c r="M533" s="129"/>
      <c r="N533" s="630"/>
      <c r="Q533" s="67"/>
    </row>
    <row r="534" spans="1:17" ht="12.75" customHeight="1" hidden="1">
      <c r="A534" s="768" t="s">
        <v>7</v>
      </c>
      <c r="B534" s="769"/>
      <c r="C534" s="106"/>
      <c r="D534" s="111"/>
      <c r="E534" s="111"/>
      <c r="F534" s="111"/>
      <c r="G534" s="111"/>
      <c r="H534" s="106"/>
      <c r="I534" s="332"/>
      <c r="J534" s="776"/>
      <c r="K534" s="617"/>
      <c r="L534" s="617"/>
      <c r="M534" s="129"/>
      <c r="N534" s="630"/>
      <c r="Q534" s="67"/>
    </row>
    <row r="535" spans="1:17" ht="12.75" customHeight="1">
      <c r="A535" s="768" t="s">
        <v>14</v>
      </c>
      <c r="B535" s="769"/>
      <c r="C535" s="106"/>
      <c r="D535" s="111">
        <v>95060.0677</v>
      </c>
      <c r="E535" s="111">
        <v>95060.0677</v>
      </c>
      <c r="F535" s="111">
        <v>95060.0677</v>
      </c>
      <c r="G535" s="111">
        <v>94145.94422</v>
      </c>
      <c r="H535" s="111">
        <v>94145.94422</v>
      </c>
      <c r="I535" s="332"/>
      <c r="J535" s="776"/>
      <c r="K535" s="617"/>
      <c r="L535" s="617"/>
      <c r="M535" s="129"/>
      <c r="N535" s="630"/>
      <c r="Q535" s="67"/>
    </row>
    <row r="536" spans="1:17" ht="12.75" customHeight="1">
      <c r="A536" s="795" t="s">
        <v>15</v>
      </c>
      <c r="B536" s="796"/>
      <c r="C536" s="115"/>
      <c r="D536" s="114">
        <f>77.34131+1000</f>
        <v>1077.34131</v>
      </c>
      <c r="E536" s="114"/>
      <c r="F536" s="114"/>
      <c r="G536" s="114">
        <v>1077.34131</v>
      </c>
      <c r="H536" s="115">
        <v>1077.34131</v>
      </c>
      <c r="I536" s="333"/>
      <c r="J536" s="777"/>
      <c r="K536" s="623"/>
      <c r="L536" s="623"/>
      <c r="M536" s="130"/>
      <c r="N536" s="629"/>
      <c r="Q536" s="67"/>
    </row>
    <row r="537" spans="1:17" ht="22.5" customHeight="1">
      <c r="A537" s="380" t="s">
        <v>427</v>
      </c>
      <c r="B537" s="317" t="s">
        <v>424</v>
      </c>
      <c r="C537" s="174"/>
      <c r="D537" s="105"/>
      <c r="E537" s="105"/>
      <c r="F537" s="105"/>
      <c r="G537" s="174"/>
      <c r="H537" s="174"/>
      <c r="I537" s="331"/>
      <c r="J537" s="810" t="s">
        <v>566</v>
      </c>
      <c r="K537" s="640">
        <v>41760</v>
      </c>
      <c r="L537" s="640">
        <v>42735</v>
      </c>
      <c r="M537" s="108"/>
      <c r="N537" s="652"/>
      <c r="Q537" s="67"/>
    </row>
    <row r="538" spans="1:17" ht="12.75" customHeight="1">
      <c r="A538" s="768" t="s">
        <v>47</v>
      </c>
      <c r="B538" s="769"/>
      <c r="C538" s="106"/>
      <c r="D538" s="111">
        <f aca="true" t="shared" si="69" ref="D538:I538">SUM(D539:D541)</f>
        <v>52657.844</v>
      </c>
      <c r="E538" s="111">
        <f t="shared" si="69"/>
        <v>0</v>
      </c>
      <c r="F538" s="111">
        <f t="shared" si="69"/>
        <v>0</v>
      </c>
      <c r="G538" s="111">
        <f t="shared" si="69"/>
        <v>50352.99291</v>
      </c>
      <c r="H538" s="111">
        <f t="shared" si="69"/>
        <v>50352.99291</v>
      </c>
      <c r="I538" s="111">
        <f t="shared" si="69"/>
        <v>0</v>
      </c>
      <c r="J538" s="776"/>
      <c r="K538" s="617"/>
      <c r="L538" s="617"/>
      <c r="M538" s="129"/>
      <c r="N538" s="630"/>
      <c r="Q538" s="67"/>
    </row>
    <row r="539" spans="1:17" ht="12.75" customHeight="1" hidden="1">
      <c r="A539" s="768" t="s">
        <v>7</v>
      </c>
      <c r="B539" s="769"/>
      <c r="C539" s="106"/>
      <c r="D539" s="111"/>
      <c r="E539" s="111"/>
      <c r="F539" s="111"/>
      <c r="G539" s="111"/>
      <c r="H539" s="111"/>
      <c r="I539" s="332"/>
      <c r="J539" s="776"/>
      <c r="K539" s="617"/>
      <c r="L539" s="617"/>
      <c r="M539" s="129"/>
      <c r="N539" s="630"/>
      <c r="Q539" s="67"/>
    </row>
    <row r="540" spans="1:17" ht="12.75" customHeight="1">
      <c r="A540" s="768" t="s">
        <v>14</v>
      </c>
      <c r="B540" s="769"/>
      <c r="C540" s="106"/>
      <c r="D540" s="111">
        <v>52657.844</v>
      </c>
      <c r="E540" s="111"/>
      <c r="F540" s="111"/>
      <c r="G540" s="106">
        <v>50352.99291</v>
      </c>
      <c r="H540" s="106">
        <v>50352.99291</v>
      </c>
      <c r="I540" s="332"/>
      <c r="J540" s="776"/>
      <c r="K540" s="617"/>
      <c r="L540" s="617"/>
      <c r="M540" s="129"/>
      <c r="N540" s="630"/>
      <c r="Q540" s="67"/>
    </row>
    <row r="541" spans="1:17" ht="33.75" customHeight="1" hidden="1">
      <c r="A541" s="772" t="s">
        <v>15</v>
      </c>
      <c r="B541" s="773"/>
      <c r="C541" s="106"/>
      <c r="D541" s="148"/>
      <c r="E541" s="148"/>
      <c r="F541" s="148"/>
      <c r="G541" s="148"/>
      <c r="H541" s="148"/>
      <c r="I541" s="332"/>
      <c r="J541" s="776"/>
      <c r="K541" s="612"/>
      <c r="L541" s="612"/>
      <c r="M541" s="108"/>
      <c r="N541" s="630"/>
      <c r="Q541" s="67"/>
    </row>
    <row r="542" spans="1:17" ht="59.25" customHeight="1">
      <c r="A542" s="380" t="s">
        <v>428</v>
      </c>
      <c r="B542" s="317" t="s">
        <v>425</v>
      </c>
      <c r="C542" s="174"/>
      <c r="D542" s="105"/>
      <c r="E542" s="174"/>
      <c r="F542" s="174"/>
      <c r="G542" s="174"/>
      <c r="H542" s="174"/>
      <c r="I542" s="331"/>
      <c r="J542" s="810" t="s">
        <v>566</v>
      </c>
      <c r="K542" s="616">
        <v>41791</v>
      </c>
      <c r="L542" s="616">
        <v>42735</v>
      </c>
      <c r="M542" s="127"/>
      <c r="N542" s="652"/>
      <c r="Q542" s="67"/>
    </row>
    <row r="543" spans="1:17" ht="12.75" customHeight="1">
      <c r="A543" s="768" t="s">
        <v>47</v>
      </c>
      <c r="B543" s="769"/>
      <c r="C543" s="106"/>
      <c r="D543" s="111">
        <f>SUM(D544:D546)</f>
        <v>22179.4</v>
      </c>
      <c r="E543" s="111">
        <f>SUM(E544:E546)</f>
        <v>0</v>
      </c>
      <c r="F543" s="111">
        <f>SUM(F544:F546)</f>
        <v>0</v>
      </c>
      <c r="G543" s="111">
        <f>SUM(G544:G546)</f>
        <v>22179.4</v>
      </c>
      <c r="H543" s="111">
        <f>SUM(H544:H546)</f>
        <v>22179.4</v>
      </c>
      <c r="I543" s="332"/>
      <c r="J543" s="776"/>
      <c r="K543" s="617"/>
      <c r="L543" s="617"/>
      <c r="M543" s="129"/>
      <c r="N543" s="630"/>
      <c r="Q543" s="67"/>
    </row>
    <row r="544" spans="1:17" ht="12.75" customHeight="1">
      <c r="A544" s="768" t="s">
        <v>7</v>
      </c>
      <c r="B544" s="769"/>
      <c r="C544" s="106"/>
      <c r="D544" s="111">
        <v>21070.4</v>
      </c>
      <c r="E544" s="106"/>
      <c r="F544" s="106"/>
      <c r="G544" s="111">
        <f>22179.4-1109</f>
        <v>21070.4</v>
      </c>
      <c r="H544" s="111">
        <v>21070.4</v>
      </c>
      <c r="I544" s="332"/>
      <c r="J544" s="776"/>
      <c r="K544" s="617"/>
      <c r="L544" s="617"/>
      <c r="M544" s="129"/>
      <c r="N544" s="630"/>
      <c r="Q544" s="67"/>
    </row>
    <row r="545" spans="1:17" ht="12.75" customHeight="1">
      <c r="A545" s="768" t="s">
        <v>14</v>
      </c>
      <c r="B545" s="769"/>
      <c r="C545" s="106"/>
      <c r="D545" s="111">
        <f>696.5+412.5</f>
        <v>1109</v>
      </c>
      <c r="E545" s="106"/>
      <c r="F545" s="106"/>
      <c r="G545" s="106">
        <v>1109</v>
      </c>
      <c r="H545" s="106">
        <v>1109</v>
      </c>
      <c r="I545" s="332"/>
      <c r="J545" s="776"/>
      <c r="K545" s="617"/>
      <c r="L545" s="617"/>
      <c r="M545" s="129"/>
      <c r="N545" s="630"/>
      <c r="Q545" s="67"/>
    </row>
    <row r="546" spans="1:17" ht="12.75" customHeight="1" hidden="1">
      <c r="A546" s="772" t="s">
        <v>15</v>
      </c>
      <c r="B546" s="773"/>
      <c r="C546" s="115"/>
      <c r="D546" s="204"/>
      <c r="E546" s="205"/>
      <c r="F546" s="205"/>
      <c r="G546" s="204"/>
      <c r="H546" s="148"/>
      <c r="I546" s="333"/>
      <c r="J546" s="776"/>
      <c r="K546" s="612"/>
      <c r="L546" s="612"/>
      <c r="M546" s="108"/>
      <c r="N546" s="629"/>
      <c r="Q546" s="67"/>
    </row>
    <row r="547" spans="1:17" ht="21.75" customHeight="1" hidden="1">
      <c r="A547" s="783" t="s">
        <v>558</v>
      </c>
      <c r="B547" s="784"/>
      <c r="C547" s="115"/>
      <c r="D547" s="115"/>
      <c r="E547" s="115"/>
      <c r="F547" s="115"/>
      <c r="G547" s="115"/>
      <c r="H547" s="114"/>
      <c r="I547" s="333"/>
      <c r="J547" s="777"/>
      <c r="K547" s="613"/>
      <c r="L547" s="613"/>
      <c r="M547" s="117"/>
      <c r="N547" s="629"/>
      <c r="Q547" s="67"/>
    </row>
    <row r="548" spans="1:17" s="165" customFormat="1" ht="44.25" customHeight="1">
      <c r="A548" s="380" t="s">
        <v>429</v>
      </c>
      <c r="B548" s="317" t="s">
        <v>426</v>
      </c>
      <c r="C548" s="105"/>
      <c r="D548" s="105"/>
      <c r="E548" s="105"/>
      <c r="F548" s="105"/>
      <c r="G548" s="105"/>
      <c r="H548" s="105"/>
      <c r="I548" s="785" t="s">
        <v>675</v>
      </c>
      <c r="J548" s="802" t="s">
        <v>666</v>
      </c>
      <c r="K548" s="628">
        <v>41913</v>
      </c>
      <c r="L548" s="628">
        <v>42004</v>
      </c>
      <c r="M548" s="128"/>
      <c r="N548" s="789"/>
      <c r="Q548" s="67"/>
    </row>
    <row r="549" spans="1:17" s="165" customFormat="1" ht="12.75" customHeight="1">
      <c r="A549" s="768" t="s">
        <v>47</v>
      </c>
      <c r="B549" s="769"/>
      <c r="C549" s="111">
        <f>SUM(C550:C554)</f>
        <v>400</v>
      </c>
      <c r="D549" s="111">
        <f>SUM(D550:D552)</f>
        <v>200</v>
      </c>
      <c r="E549" s="111">
        <f>SUM(E550:E552)</f>
        <v>0</v>
      </c>
      <c r="F549" s="111">
        <f>SUM(F550:F552)</f>
        <v>0</v>
      </c>
      <c r="G549" s="111">
        <f>SUM(G550:G552)</f>
        <v>104.47367</v>
      </c>
      <c r="H549" s="111">
        <f>SUM(H550:H552)</f>
        <v>104.47367</v>
      </c>
      <c r="I549" s="786"/>
      <c r="J549" s="803"/>
      <c r="K549" s="617"/>
      <c r="L549" s="617"/>
      <c r="M549" s="129"/>
      <c r="N549" s="790"/>
      <c r="Q549" s="67"/>
    </row>
    <row r="550" spans="1:17" s="165" customFormat="1" ht="12.75" customHeight="1" hidden="1">
      <c r="A550" s="768" t="s">
        <v>7</v>
      </c>
      <c r="B550" s="769"/>
      <c r="C550" s="111">
        <f>SUM(D550:F550)</f>
        <v>0</v>
      </c>
      <c r="D550" s="111">
        <f aca="true" t="shared" si="70" ref="D550:H552">D555+D561</f>
        <v>0</v>
      </c>
      <c r="E550" s="111">
        <f t="shared" si="70"/>
        <v>0</v>
      </c>
      <c r="F550" s="111">
        <f t="shared" si="70"/>
        <v>0</v>
      </c>
      <c r="G550" s="111">
        <f t="shared" si="70"/>
        <v>0</v>
      </c>
      <c r="H550" s="111">
        <f t="shared" si="70"/>
        <v>0</v>
      </c>
      <c r="I550" s="786"/>
      <c r="J550" s="803"/>
      <c r="K550" s="617"/>
      <c r="L550" s="617"/>
      <c r="M550" s="129"/>
      <c r="N550" s="790"/>
      <c r="Q550" s="67"/>
    </row>
    <row r="551" spans="1:17" s="165" customFormat="1" ht="12.75" customHeight="1">
      <c r="A551" s="768" t="s">
        <v>14</v>
      </c>
      <c r="B551" s="769"/>
      <c r="C551" s="111">
        <f>SUM(D551:F551)</f>
        <v>200</v>
      </c>
      <c r="D551" s="111">
        <f t="shared" si="70"/>
        <v>200</v>
      </c>
      <c r="E551" s="111">
        <f t="shared" si="70"/>
        <v>0</v>
      </c>
      <c r="F551" s="111">
        <f t="shared" si="70"/>
        <v>0</v>
      </c>
      <c r="G551" s="111">
        <f t="shared" si="70"/>
        <v>104.47367</v>
      </c>
      <c r="H551" s="111">
        <f t="shared" si="70"/>
        <v>104.47367</v>
      </c>
      <c r="I551" s="786"/>
      <c r="J551" s="803"/>
      <c r="K551" s="617"/>
      <c r="L551" s="617"/>
      <c r="M551" s="129"/>
      <c r="N551" s="790"/>
      <c r="Q551" s="67"/>
    </row>
    <row r="552" spans="1:17" s="165" customFormat="1" ht="12.75" customHeight="1" hidden="1">
      <c r="A552" s="795" t="s">
        <v>15</v>
      </c>
      <c r="B552" s="796"/>
      <c r="C552" s="114">
        <f>SUM(D552:F552)</f>
        <v>0</v>
      </c>
      <c r="D552" s="111">
        <f t="shared" si="70"/>
        <v>0</v>
      </c>
      <c r="E552" s="111">
        <f t="shared" si="70"/>
        <v>0</v>
      </c>
      <c r="F552" s="111">
        <f t="shared" si="70"/>
        <v>0</v>
      </c>
      <c r="G552" s="111">
        <f t="shared" si="70"/>
        <v>0</v>
      </c>
      <c r="H552" s="111">
        <f t="shared" si="70"/>
        <v>0</v>
      </c>
      <c r="I552" s="801"/>
      <c r="J552" s="804"/>
      <c r="K552" s="623"/>
      <c r="L552" s="623"/>
      <c r="M552" s="130"/>
      <c r="N552" s="805"/>
      <c r="Q552" s="67"/>
    </row>
    <row r="553" spans="1:17" s="165" customFormat="1" ht="22.5" customHeight="1">
      <c r="A553" s="380" t="s">
        <v>687</v>
      </c>
      <c r="B553" s="317" t="s">
        <v>688</v>
      </c>
      <c r="C553" s="105"/>
      <c r="D553" s="105"/>
      <c r="E553" s="105"/>
      <c r="F553" s="105"/>
      <c r="G553" s="105"/>
      <c r="H553" s="105"/>
      <c r="I553" s="785" t="s">
        <v>675</v>
      </c>
      <c r="J553" s="802" t="s">
        <v>666</v>
      </c>
      <c r="K553" s="628">
        <v>41913</v>
      </c>
      <c r="L553" s="628">
        <v>42004</v>
      </c>
      <c r="M553" s="128"/>
      <c r="N553" s="789"/>
      <c r="Q553" s="67"/>
    </row>
    <row r="554" spans="1:17" s="165" customFormat="1" ht="12.75" customHeight="1">
      <c r="A554" s="768" t="s">
        <v>47</v>
      </c>
      <c r="B554" s="769"/>
      <c r="C554" s="111">
        <f>SUM(C555:C560)</f>
        <v>200</v>
      </c>
      <c r="D554" s="111">
        <f>SUM(D555:D557)</f>
        <v>100</v>
      </c>
      <c r="E554" s="111">
        <f>SUM(E555:E557)</f>
        <v>0</v>
      </c>
      <c r="F554" s="111">
        <f>SUM(F555:F557)</f>
        <v>0</v>
      </c>
      <c r="G554" s="111">
        <f>SUM(G555:G557)</f>
        <v>44.69039</v>
      </c>
      <c r="H554" s="111">
        <f>SUM(H555:H557)</f>
        <v>44.69039</v>
      </c>
      <c r="I554" s="786"/>
      <c r="J554" s="803"/>
      <c r="K554" s="617"/>
      <c r="L554" s="617"/>
      <c r="M554" s="129"/>
      <c r="N554" s="790"/>
      <c r="Q554" s="67"/>
    </row>
    <row r="555" spans="1:17" s="165" customFormat="1" ht="12.75" customHeight="1" hidden="1">
      <c r="A555" s="768" t="s">
        <v>7</v>
      </c>
      <c r="B555" s="769"/>
      <c r="C555" s="111">
        <f>SUM(D555:F555)</f>
        <v>0</v>
      </c>
      <c r="D555" s="111"/>
      <c r="E555" s="111"/>
      <c r="F555" s="111"/>
      <c r="G555" s="111"/>
      <c r="H555" s="111"/>
      <c r="I555" s="786"/>
      <c r="J555" s="803"/>
      <c r="K555" s="617"/>
      <c r="L555" s="617"/>
      <c r="M555" s="129"/>
      <c r="N555" s="790"/>
      <c r="Q555" s="67"/>
    </row>
    <row r="556" spans="1:17" s="165" customFormat="1" ht="12.75" customHeight="1">
      <c r="A556" s="768" t="s">
        <v>14</v>
      </c>
      <c r="B556" s="769"/>
      <c r="C556" s="111">
        <f>SUM(D556:F556)</f>
        <v>100</v>
      </c>
      <c r="D556" s="111">
        <v>100</v>
      </c>
      <c r="E556" s="111"/>
      <c r="F556" s="111"/>
      <c r="G556" s="111">
        <v>44.69039</v>
      </c>
      <c r="H556" s="111">
        <v>44.69039</v>
      </c>
      <c r="I556" s="786"/>
      <c r="J556" s="803"/>
      <c r="K556" s="617"/>
      <c r="L556" s="617"/>
      <c r="M556" s="129"/>
      <c r="N556" s="790"/>
      <c r="Q556" s="67"/>
    </row>
    <row r="557" spans="1:17" s="165" customFormat="1" ht="12.75" customHeight="1" hidden="1">
      <c r="A557" s="795" t="s">
        <v>15</v>
      </c>
      <c r="B557" s="796"/>
      <c r="C557" s="114">
        <f>SUM(D557:F557)</f>
        <v>0</v>
      </c>
      <c r="D557" s="114"/>
      <c r="E557" s="114"/>
      <c r="F557" s="114"/>
      <c r="G557" s="114"/>
      <c r="H557" s="114"/>
      <c r="I557" s="801"/>
      <c r="J557" s="804"/>
      <c r="K557" s="623"/>
      <c r="L557" s="623"/>
      <c r="M557" s="130"/>
      <c r="N557" s="805"/>
      <c r="Q557" s="67"/>
    </row>
    <row r="558" spans="1:17" s="165" customFormat="1" ht="31.5" customHeight="1" hidden="1">
      <c r="A558" s="511"/>
      <c r="B558" s="183" t="s">
        <v>689</v>
      </c>
      <c r="C558" s="121"/>
      <c r="D558" s="178" t="s">
        <v>560</v>
      </c>
      <c r="E558" s="178" t="s">
        <v>560</v>
      </c>
      <c r="F558" s="179" t="s">
        <v>560</v>
      </c>
      <c r="G558" s="180" t="s">
        <v>560</v>
      </c>
      <c r="H558" s="181" t="s">
        <v>560</v>
      </c>
      <c r="I558" s="142"/>
      <c r="J558" s="182" t="s">
        <v>666</v>
      </c>
      <c r="K558" s="632"/>
      <c r="L558" s="632"/>
      <c r="M558" s="143"/>
      <c r="N558" s="653"/>
      <c r="Q558" s="67"/>
    </row>
    <row r="559" spans="1:17" s="165" customFormat="1" ht="21.75" customHeight="1">
      <c r="A559" s="380" t="s">
        <v>690</v>
      </c>
      <c r="B559" s="317" t="s">
        <v>691</v>
      </c>
      <c r="C559" s="105"/>
      <c r="D559" s="105"/>
      <c r="E559" s="105"/>
      <c r="F559" s="105"/>
      <c r="G559" s="105"/>
      <c r="H559" s="105"/>
      <c r="I559" s="785" t="s">
        <v>675</v>
      </c>
      <c r="J559" s="802" t="s">
        <v>666</v>
      </c>
      <c r="K559" s="628">
        <v>41913</v>
      </c>
      <c r="L559" s="628">
        <v>42004</v>
      </c>
      <c r="M559" s="128"/>
      <c r="N559" s="789"/>
      <c r="Q559" s="67"/>
    </row>
    <row r="560" spans="1:17" s="165" customFormat="1" ht="12.75" customHeight="1">
      <c r="A560" s="768" t="s">
        <v>47</v>
      </c>
      <c r="B560" s="769"/>
      <c r="C560" s="111">
        <f>SUM(C561:C565)</f>
        <v>100</v>
      </c>
      <c r="D560" s="111">
        <f>SUM(D561:D563)</f>
        <v>100</v>
      </c>
      <c r="E560" s="111">
        <f>SUM(E561:E563)</f>
        <v>0</v>
      </c>
      <c r="F560" s="111">
        <f>SUM(F561:F563)</f>
        <v>0</v>
      </c>
      <c r="G560" s="111">
        <f>SUM(G561:G563)</f>
        <v>59.78328</v>
      </c>
      <c r="H560" s="111">
        <f>SUM(H561:H563)</f>
        <v>59.78328</v>
      </c>
      <c r="I560" s="786"/>
      <c r="J560" s="803"/>
      <c r="K560" s="617"/>
      <c r="L560" s="617"/>
      <c r="M560" s="129"/>
      <c r="N560" s="790"/>
      <c r="Q560" s="67"/>
    </row>
    <row r="561" spans="1:17" s="165" customFormat="1" ht="12.75" customHeight="1" hidden="1">
      <c r="A561" s="768" t="s">
        <v>7</v>
      </c>
      <c r="B561" s="769"/>
      <c r="C561" s="111">
        <f>SUM(D561:F561)</f>
        <v>0</v>
      </c>
      <c r="D561" s="111"/>
      <c r="E561" s="111"/>
      <c r="F561" s="111"/>
      <c r="G561" s="111"/>
      <c r="H561" s="111"/>
      <c r="I561" s="786"/>
      <c r="J561" s="803"/>
      <c r="K561" s="617"/>
      <c r="L561" s="617"/>
      <c r="M561" s="129"/>
      <c r="N561" s="790"/>
      <c r="Q561" s="67"/>
    </row>
    <row r="562" spans="1:17" s="165" customFormat="1" ht="12.75" customHeight="1">
      <c r="A562" s="768" t="s">
        <v>14</v>
      </c>
      <c r="B562" s="769"/>
      <c r="C562" s="111">
        <f>SUM(D562:F562)</f>
        <v>100</v>
      </c>
      <c r="D562" s="111">
        <v>100</v>
      </c>
      <c r="E562" s="111"/>
      <c r="F562" s="111"/>
      <c r="G562" s="111">
        <v>59.78328</v>
      </c>
      <c r="H562" s="111">
        <v>59.78328</v>
      </c>
      <c r="I562" s="786"/>
      <c r="J562" s="803"/>
      <c r="K562" s="617"/>
      <c r="L562" s="617"/>
      <c r="M562" s="129"/>
      <c r="N562" s="790"/>
      <c r="Q562" s="67"/>
    </row>
    <row r="563" spans="1:17" s="165" customFormat="1" ht="12.75" customHeight="1" hidden="1">
      <c r="A563" s="795" t="s">
        <v>15</v>
      </c>
      <c r="B563" s="796"/>
      <c r="C563" s="114">
        <f>SUM(D563:F563)</f>
        <v>0</v>
      </c>
      <c r="D563" s="114"/>
      <c r="E563" s="114"/>
      <c r="F563" s="114"/>
      <c r="G563" s="114"/>
      <c r="H563" s="114"/>
      <c r="I563" s="801"/>
      <c r="J563" s="804"/>
      <c r="K563" s="623"/>
      <c r="L563" s="623"/>
      <c r="M563" s="130"/>
      <c r="N563" s="805"/>
      <c r="Q563" s="67"/>
    </row>
    <row r="564" spans="1:17" s="165" customFormat="1" ht="42.75" customHeight="1" hidden="1">
      <c r="A564" s="533"/>
      <c r="B564" s="183" t="s">
        <v>692</v>
      </c>
      <c r="C564" s="121"/>
      <c r="D564" s="178" t="s">
        <v>560</v>
      </c>
      <c r="E564" s="178" t="s">
        <v>560</v>
      </c>
      <c r="F564" s="179" t="s">
        <v>560</v>
      </c>
      <c r="G564" s="180" t="s">
        <v>560</v>
      </c>
      <c r="H564" s="181" t="s">
        <v>560</v>
      </c>
      <c r="I564" s="142"/>
      <c r="J564" s="182" t="s">
        <v>666</v>
      </c>
      <c r="K564" s="632"/>
      <c r="L564" s="632"/>
      <c r="M564" s="143"/>
      <c r="N564" s="653"/>
      <c r="Q564" s="67"/>
    </row>
    <row r="565" spans="1:17" ht="12.75" customHeight="1" hidden="1">
      <c r="A565" s="534"/>
      <c r="B565" s="206"/>
      <c r="C565" s="106"/>
      <c r="D565" s="106"/>
      <c r="E565" s="106"/>
      <c r="F565" s="106"/>
      <c r="G565" s="106"/>
      <c r="H565" s="148"/>
      <c r="I565" s="332"/>
      <c r="J565" s="328"/>
      <c r="K565" s="612"/>
      <c r="L565" s="612"/>
      <c r="M565" s="108"/>
      <c r="N565" s="630"/>
      <c r="Q565" s="67"/>
    </row>
    <row r="566" spans="1:17" ht="6.75" customHeight="1" hidden="1">
      <c r="A566" s="774"/>
      <c r="B566" s="775"/>
      <c r="C566" s="106"/>
      <c r="D566" s="106"/>
      <c r="E566" s="106"/>
      <c r="F566" s="106"/>
      <c r="G566" s="106"/>
      <c r="H566" s="114"/>
      <c r="I566" s="332"/>
      <c r="J566" s="329"/>
      <c r="K566" s="612"/>
      <c r="L566" s="612"/>
      <c r="M566" s="108"/>
      <c r="N566" s="630"/>
      <c r="Q566" s="67"/>
    </row>
    <row r="567" spans="1:17" ht="39.75" customHeight="1">
      <c r="A567" s="380" t="s">
        <v>693</v>
      </c>
      <c r="B567" s="317" t="s">
        <v>694</v>
      </c>
      <c r="C567" s="105"/>
      <c r="D567" s="105"/>
      <c r="E567" s="105"/>
      <c r="F567" s="105"/>
      <c r="G567" s="105"/>
      <c r="H567" s="105"/>
      <c r="I567" s="314"/>
      <c r="J567" s="810" t="s">
        <v>566</v>
      </c>
      <c r="K567" s="646"/>
      <c r="L567" s="646"/>
      <c r="M567" s="127"/>
      <c r="N567" s="789"/>
      <c r="Q567" s="67"/>
    </row>
    <row r="568" spans="1:17" ht="14.25" customHeight="1">
      <c r="A568" s="768" t="s">
        <v>47</v>
      </c>
      <c r="B568" s="769"/>
      <c r="C568" s="153">
        <f aca="true" t="shared" si="71" ref="C568:I568">SUM(C569:C573)</f>
        <v>7258.65089</v>
      </c>
      <c r="D568" s="153">
        <f t="shared" si="71"/>
        <v>7258.65089</v>
      </c>
      <c r="E568" s="153">
        <f t="shared" si="71"/>
        <v>0</v>
      </c>
      <c r="F568" s="153">
        <f t="shared" si="71"/>
        <v>0</v>
      </c>
      <c r="G568" s="153">
        <f t="shared" si="71"/>
        <v>7158.94804</v>
      </c>
      <c r="H568" s="153">
        <f t="shared" si="71"/>
        <v>7158.94804</v>
      </c>
      <c r="I568" s="153">
        <f t="shared" si="71"/>
        <v>0</v>
      </c>
      <c r="J568" s="776"/>
      <c r="K568" s="617"/>
      <c r="L568" s="617"/>
      <c r="M568" s="129"/>
      <c r="N568" s="790"/>
      <c r="Q568" s="67"/>
    </row>
    <row r="569" spans="1:17" ht="12.75" customHeight="1" hidden="1">
      <c r="A569" s="768" t="s">
        <v>7</v>
      </c>
      <c r="B569" s="769"/>
      <c r="C569" s="153">
        <f>SUM(D569:F569)</f>
        <v>0</v>
      </c>
      <c r="D569" s="153">
        <f aca="true" t="shared" si="72" ref="D569:H571">D576+D583</f>
        <v>0</v>
      </c>
      <c r="E569" s="153">
        <f t="shared" si="72"/>
        <v>0</v>
      </c>
      <c r="F569" s="153">
        <f t="shared" si="72"/>
        <v>0</v>
      </c>
      <c r="G569" s="153">
        <f t="shared" si="72"/>
        <v>0</v>
      </c>
      <c r="H569" s="153">
        <f t="shared" si="72"/>
        <v>0</v>
      </c>
      <c r="I569" s="315"/>
      <c r="J569" s="776"/>
      <c r="K569" s="617"/>
      <c r="L569" s="617"/>
      <c r="M569" s="129"/>
      <c r="N569" s="790"/>
      <c r="Q569" s="67"/>
    </row>
    <row r="570" spans="1:17" ht="12.75" customHeight="1">
      <c r="A570" s="768" t="s">
        <v>14</v>
      </c>
      <c r="B570" s="769"/>
      <c r="C570" s="153">
        <f>SUM(D570:F570)</f>
        <v>7258.65089</v>
      </c>
      <c r="D570" s="153">
        <f t="shared" si="72"/>
        <v>7258.65089</v>
      </c>
      <c r="E570" s="153">
        <f t="shared" si="72"/>
        <v>0</v>
      </c>
      <c r="F570" s="153">
        <f t="shared" si="72"/>
        <v>0</v>
      </c>
      <c r="G570" s="153">
        <f t="shared" si="72"/>
        <v>7158.94804</v>
      </c>
      <c r="H570" s="153">
        <f t="shared" si="72"/>
        <v>7158.94804</v>
      </c>
      <c r="I570" s="315"/>
      <c r="J570" s="776"/>
      <c r="K570" s="617"/>
      <c r="L570" s="617"/>
      <c r="M570" s="129"/>
      <c r="N570" s="790"/>
      <c r="Q570" s="67"/>
    </row>
    <row r="571" spans="1:17" ht="12.75" customHeight="1">
      <c r="A571" s="795" t="s">
        <v>15</v>
      </c>
      <c r="B571" s="796"/>
      <c r="C571" s="154">
        <f>SUM(D571:F571)</f>
        <v>0</v>
      </c>
      <c r="D571" s="154">
        <f t="shared" si="72"/>
        <v>0</v>
      </c>
      <c r="E571" s="154">
        <f t="shared" si="72"/>
        <v>0</v>
      </c>
      <c r="F571" s="154">
        <f t="shared" si="72"/>
        <v>0</v>
      </c>
      <c r="G571" s="154">
        <f t="shared" si="72"/>
        <v>0</v>
      </c>
      <c r="H571" s="154">
        <f t="shared" si="72"/>
        <v>0</v>
      </c>
      <c r="I571" s="316"/>
      <c r="J571" s="777"/>
      <c r="K571" s="617"/>
      <c r="L571" s="617"/>
      <c r="M571" s="129"/>
      <c r="N571" s="805"/>
      <c r="Q571" s="67"/>
    </row>
    <row r="572" spans="1:17" ht="12.75" customHeight="1" hidden="1">
      <c r="A572" s="793" t="s">
        <v>16</v>
      </c>
      <c r="B572" s="794"/>
      <c r="C572" s="155">
        <f>SUM(D572:F572)</f>
        <v>0</v>
      </c>
      <c r="D572" s="155">
        <f>D579+D586</f>
        <v>0</v>
      </c>
      <c r="E572" s="155"/>
      <c r="F572" s="155"/>
      <c r="G572" s="155"/>
      <c r="H572" s="155"/>
      <c r="I572" s="321"/>
      <c r="J572" s="323"/>
      <c r="K572" s="637"/>
      <c r="L572" s="637"/>
      <c r="M572" s="147"/>
      <c r="N572" s="638"/>
      <c r="Q572" s="67"/>
    </row>
    <row r="573" spans="1:17" ht="12" customHeight="1" hidden="1">
      <c r="A573" s="772" t="s">
        <v>5</v>
      </c>
      <c r="B573" s="773"/>
      <c r="C573" s="156">
        <f>SUM(D573:F573)</f>
        <v>0</v>
      </c>
      <c r="D573" s="156">
        <f>D580+D587</f>
        <v>0</v>
      </c>
      <c r="E573" s="156"/>
      <c r="F573" s="156"/>
      <c r="G573" s="156"/>
      <c r="H573" s="156"/>
      <c r="I573" s="334"/>
      <c r="J573" s="324"/>
      <c r="K573" s="618"/>
      <c r="L573" s="618"/>
      <c r="M573" s="149"/>
      <c r="N573" s="639"/>
      <c r="Q573" s="67"/>
    </row>
    <row r="574" spans="1:17" ht="78.75" customHeight="1">
      <c r="A574" s="380" t="s">
        <v>695</v>
      </c>
      <c r="B574" s="317" t="s">
        <v>431</v>
      </c>
      <c r="C574" s="105"/>
      <c r="D574" s="105"/>
      <c r="E574" s="105"/>
      <c r="F574" s="105"/>
      <c r="G574" s="105"/>
      <c r="H574" s="105"/>
      <c r="I574" s="785" t="s">
        <v>605</v>
      </c>
      <c r="J574" s="800" t="s">
        <v>566</v>
      </c>
      <c r="K574" s="628">
        <v>41640</v>
      </c>
      <c r="L574" s="628">
        <v>42735</v>
      </c>
      <c r="M574" s="128"/>
      <c r="N574" s="789"/>
      <c r="Q574" s="67"/>
    </row>
    <row r="575" spans="1:17" ht="12.75">
      <c r="A575" s="768" t="s">
        <v>47</v>
      </c>
      <c r="B575" s="769"/>
      <c r="C575" s="111">
        <f aca="true" t="shared" si="73" ref="C575:H575">SUM(C576:C580)</f>
        <v>7258.65089</v>
      </c>
      <c r="D575" s="111">
        <f t="shared" si="73"/>
        <v>7258.65089</v>
      </c>
      <c r="E575" s="111">
        <f t="shared" si="73"/>
        <v>0</v>
      </c>
      <c r="F575" s="111">
        <f t="shared" si="73"/>
        <v>0</v>
      </c>
      <c r="G575" s="111">
        <f t="shared" si="73"/>
        <v>7158.94804</v>
      </c>
      <c r="H575" s="111">
        <f t="shared" si="73"/>
        <v>7158.94804</v>
      </c>
      <c r="I575" s="786"/>
      <c r="J575" s="798"/>
      <c r="K575" s="617"/>
      <c r="L575" s="617"/>
      <c r="M575" s="129"/>
      <c r="N575" s="790"/>
      <c r="Q575" s="67"/>
    </row>
    <row r="576" spans="1:17" ht="12.75" customHeight="1" hidden="1">
      <c r="A576" s="768" t="s">
        <v>7</v>
      </c>
      <c r="B576" s="769"/>
      <c r="C576" s="111">
        <f>SUM(D576:F576)</f>
        <v>0</v>
      </c>
      <c r="D576" s="111"/>
      <c r="E576" s="111"/>
      <c r="F576" s="111"/>
      <c r="G576" s="111"/>
      <c r="H576" s="111"/>
      <c r="I576" s="786"/>
      <c r="J576" s="798"/>
      <c r="K576" s="617"/>
      <c r="L576" s="617"/>
      <c r="M576" s="129"/>
      <c r="N576" s="790"/>
      <c r="Q576" s="67"/>
    </row>
    <row r="577" spans="1:17" ht="12.75" customHeight="1">
      <c r="A577" s="768" t="s">
        <v>14</v>
      </c>
      <c r="B577" s="769"/>
      <c r="C577" s="111">
        <f>SUM(D577:F577)</f>
        <v>7258.65089</v>
      </c>
      <c r="D577" s="111">
        <v>7258.65089</v>
      </c>
      <c r="E577" s="111"/>
      <c r="F577" s="111"/>
      <c r="G577" s="111">
        <v>7158.94804</v>
      </c>
      <c r="H577" s="111">
        <v>7158.94804</v>
      </c>
      <c r="I577" s="786"/>
      <c r="J577" s="798"/>
      <c r="K577" s="617"/>
      <c r="L577" s="617"/>
      <c r="M577" s="129">
        <v>7159.02202</v>
      </c>
      <c r="N577" s="790"/>
      <c r="Q577" s="67"/>
    </row>
    <row r="578" spans="1:17" ht="12.75" customHeight="1" hidden="1">
      <c r="A578" s="768" t="s">
        <v>15</v>
      </c>
      <c r="B578" s="769"/>
      <c r="C578" s="111">
        <f>SUM(D578:F578)</f>
        <v>0</v>
      </c>
      <c r="D578" s="111"/>
      <c r="E578" s="111"/>
      <c r="F578" s="111"/>
      <c r="G578" s="111"/>
      <c r="H578" s="111"/>
      <c r="I578" s="786"/>
      <c r="J578" s="798"/>
      <c r="K578" s="617"/>
      <c r="L578" s="617"/>
      <c r="M578" s="129"/>
      <c r="N578" s="790"/>
      <c r="Q578" s="67"/>
    </row>
    <row r="579" spans="1:17" ht="12.75" customHeight="1" hidden="1">
      <c r="A579" s="768" t="s">
        <v>16</v>
      </c>
      <c r="B579" s="769"/>
      <c r="C579" s="111">
        <f>SUM(D579:F579)</f>
        <v>0</v>
      </c>
      <c r="D579" s="111"/>
      <c r="E579" s="111"/>
      <c r="F579" s="111"/>
      <c r="G579" s="111"/>
      <c r="H579" s="111"/>
      <c r="I579" s="315"/>
      <c r="J579" s="798"/>
      <c r="K579" s="617"/>
      <c r="L579" s="617"/>
      <c r="M579" s="129"/>
      <c r="N579" s="644"/>
      <c r="Q579" s="67"/>
    </row>
    <row r="580" spans="1:17" ht="12.75" customHeight="1" hidden="1">
      <c r="A580" s="795" t="s">
        <v>5</v>
      </c>
      <c r="B580" s="796"/>
      <c r="C580" s="114">
        <f>SUM(D580:F580)</f>
        <v>0</v>
      </c>
      <c r="D580" s="114"/>
      <c r="E580" s="114"/>
      <c r="F580" s="114"/>
      <c r="G580" s="114"/>
      <c r="H580" s="114"/>
      <c r="I580" s="316"/>
      <c r="J580" s="799"/>
      <c r="K580" s="623"/>
      <c r="L580" s="623"/>
      <c r="M580" s="130"/>
      <c r="N580" s="663"/>
      <c r="Q580" s="67"/>
    </row>
    <row r="581" spans="1:17" ht="12.75" customHeight="1" hidden="1">
      <c r="A581" s="430" t="s">
        <v>696</v>
      </c>
      <c r="B581" s="322"/>
      <c r="C581" s="104"/>
      <c r="D581" s="104"/>
      <c r="E581" s="104"/>
      <c r="F581" s="104"/>
      <c r="G581" s="104"/>
      <c r="H581" s="104"/>
      <c r="I581" s="321"/>
      <c r="J581" s="323"/>
      <c r="K581" s="637"/>
      <c r="L581" s="637"/>
      <c r="M581" s="147"/>
      <c r="N581" s="638"/>
      <c r="Q581" s="67"/>
    </row>
    <row r="582" spans="1:17" ht="40.5" customHeight="1" hidden="1">
      <c r="A582" s="768" t="s">
        <v>47</v>
      </c>
      <c r="B582" s="769"/>
      <c r="C582" s="111">
        <f>SUM(C583:C587)</f>
        <v>0</v>
      </c>
      <c r="D582" s="111">
        <f>SUM(D583:D587)</f>
        <v>0</v>
      </c>
      <c r="E582" s="111"/>
      <c r="F582" s="111"/>
      <c r="G582" s="111"/>
      <c r="H582" s="111"/>
      <c r="I582" s="315"/>
      <c r="J582" s="320"/>
      <c r="K582" s="617"/>
      <c r="L582" s="617"/>
      <c r="M582" s="129"/>
      <c r="N582" s="644"/>
      <c r="Q582" s="67"/>
    </row>
    <row r="583" spans="1:17" ht="12.75" customHeight="1" hidden="1">
      <c r="A583" s="768" t="s">
        <v>7</v>
      </c>
      <c r="B583" s="769"/>
      <c r="C583" s="111">
        <f>SUM(D583:F583)</f>
        <v>0</v>
      </c>
      <c r="D583" s="111"/>
      <c r="E583" s="111"/>
      <c r="F583" s="111"/>
      <c r="G583" s="111"/>
      <c r="H583" s="111"/>
      <c r="I583" s="315"/>
      <c r="J583" s="320"/>
      <c r="K583" s="617"/>
      <c r="L583" s="617"/>
      <c r="M583" s="129"/>
      <c r="N583" s="644"/>
      <c r="Q583" s="67"/>
    </row>
    <row r="584" spans="1:17" ht="12.75" customHeight="1" hidden="1">
      <c r="A584" s="768" t="s">
        <v>14</v>
      </c>
      <c r="B584" s="769"/>
      <c r="C584" s="111">
        <f>SUM(D584:F584)</f>
        <v>0</v>
      </c>
      <c r="D584" s="111"/>
      <c r="E584" s="111"/>
      <c r="F584" s="111"/>
      <c r="G584" s="111"/>
      <c r="H584" s="111"/>
      <c r="I584" s="315"/>
      <c r="J584" s="320"/>
      <c r="K584" s="617"/>
      <c r="L584" s="617"/>
      <c r="M584" s="129"/>
      <c r="N584" s="644"/>
      <c r="Q584" s="67"/>
    </row>
    <row r="585" spans="1:17" ht="12.75" customHeight="1" hidden="1">
      <c r="A585" s="768" t="s">
        <v>15</v>
      </c>
      <c r="B585" s="769"/>
      <c r="C585" s="111">
        <f>SUM(D585:F585)</f>
        <v>0</v>
      </c>
      <c r="D585" s="111"/>
      <c r="E585" s="111"/>
      <c r="F585" s="111"/>
      <c r="G585" s="111"/>
      <c r="H585" s="111"/>
      <c r="I585" s="315"/>
      <c r="J585" s="320"/>
      <c r="K585" s="617"/>
      <c r="L585" s="617"/>
      <c r="M585" s="129"/>
      <c r="N585" s="644"/>
      <c r="Q585" s="67"/>
    </row>
    <row r="586" spans="1:17" ht="12.75" customHeight="1" hidden="1">
      <c r="A586" s="768" t="s">
        <v>16</v>
      </c>
      <c r="B586" s="769"/>
      <c r="C586" s="111">
        <f>SUM(D586:F586)</f>
        <v>0</v>
      </c>
      <c r="D586" s="111"/>
      <c r="E586" s="111"/>
      <c r="F586" s="111"/>
      <c r="G586" s="111"/>
      <c r="H586" s="111"/>
      <c r="I586" s="315"/>
      <c r="J586" s="320"/>
      <c r="K586" s="617"/>
      <c r="L586" s="617"/>
      <c r="M586" s="129"/>
      <c r="N586" s="644"/>
      <c r="Q586" s="67"/>
    </row>
    <row r="587" spans="1:17" ht="3.75" customHeight="1" hidden="1">
      <c r="A587" s="772" t="s">
        <v>5</v>
      </c>
      <c r="B587" s="773"/>
      <c r="C587" s="148">
        <f>SUM(D587:F587)</f>
        <v>0</v>
      </c>
      <c r="D587" s="148"/>
      <c r="E587" s="148"/>
      <c r="F587" s="148"/>
      <c r="G587" s="148"/>
      <c r="H587" s="148"/>
      <c r="I587" s="334"/>
      <c r="J587" s="324"/>
      <c r="K587" s="618"/>
      <c r="L587" s="618"/>
      <c r="M587" s="149"/>
      <c r="N587" s="639"/>
      <c r="Q587" s="67"/>
    </row>
    <row r="588" spans="1:17" s="216" customFormat="1" ht="24" customHeight="1">
      <c r="A588" s="537" t="s">
        <v>697</v>
      </c>
      <c r="B588" s="207" t="s">
        <v>121</v>
      </c>
      <c r="C588" s="208">
        <f>C594+C610+C646+C681+C702+C723+C744+C802</f>
        <v>3119010.6102199997</v>
      </c>
      <c r="D588" s="209"/>
      <c r="E588" s="210"/>
      <c r="F588" s="211"/>
      <c r="G588" s="209"/>
      <c r="H588" s="212"/>
      <c r="I588" s="213"/>
      <c r="J588" s="214"/>
      <c r="K588" s="646"/>
      <c r="L588" s="646"/>
      <c r="M588" s="127"/>
      <c r="N588" s="664"/>
      <c r="Q588" s="67"/>
    </row>
    <row r="589" spans="1:17" s="216" customFormat="1" ht="13.5" customHeight="1">
      <c r="A589" s="768" t="s">
        <v>47</v>
      </c>
      <c r="B589" s="769"/>
      <c r="C589" s="217"/>
      <c r="D589" s="218">
        <f>D594+D610+D646+D681+D702+D723+D744+D802+D823</f>
        <v>1139817.1018200002</v>
      </c>
      <c r="E589" s="219">
        <f>E594+E610+E646+E681+E702+E723+E744+E802</f>
        <v>989771.8502</v>
      </c>
      <c r="F589" s="211">
        <f>F594+F610+F646+F681+F702+F723+F744+F802</f>
        <v>989771.8502</v>
      </c>
      <c r="G589" s="218">
        <f>G594+G610+G646+G681+G702+G723+G744+G802+G823</f>
        <v>1118732.69425</v>
      </c>
      <c r="H589" s="218">
        <f>H594+H610+H646+H681+H702+H723+H744+H802+H823</f>
        <v>1118732.69425</v>
      </c>
      <c r="I589" s="220"/>
      <c r="J589" s="221"/>
      <c r="K589" s="617"/>
      <c r="L589" s="617"/>
      <c r="M589" s="268">
        <f>M591</f>
        <v>569669.5628900002</v>
      </c>
      <c r="N589" s="665"/>
      <c r="Q589" s="67"/>
    </row>
    <row r="590" spans="1:17" s="216" customFormat="1" ht="12" customHeight="1">
      <c r="A590" s="768" t="s">
        <v>7</v>
      </c>
      <c r="B590" s="769"/>
      <c r="C590" s="217"/>
      <c r="D590" s="218">
        <f>D595+D611+D647+D682+D703+D724+D745+D803+D824</f>
        <v>640</v>
      </c>
      <c r="E590" s="210"/>
      <c r="F590" s="211"/>
      <c r="G590" s="218">
        <f>G595+G611+G647+G682+G703+G724+G745+G803</f>
        <v>640</v>
      </c>
      <c r="H590" s="222">
        <f>H595+H611+H647+H682+H703+H724+H745+H803</f>
        <v>640</v>
      </c>
      <c r="I590" s="220"/>
      <c r="J590" s="221"/>
      <c r="K590" s="617"/>
      <c r="L590" s="617"/>
      <c r="M590" s="268"/>
      <c r="N590" s="665"/>
      <c r="Q590" s="67"/>
    </row>
    <row r="591" spans="1:17" s="216" customFormat="1" ht="9.75" customHeight="1">
      <c r="A591" s="768" t="s">
        <v>14</v>
      </c>
      <c r="B591" s="769"/>
      <c r="C591" s="217"/>
      <c r="D591" s="218">
        <f>D596+D612+D648+D683+D704+D725+D746+D804+D825</f>
        <v>1139177.1018200002</v>
      </c>
      <c r="E591" s="218">
        <f>E596+E612+E648+E683+E704+E725+E746+E804</f>
        <v>989771.8502</v>
      </c>
      <c r="F591" s="218">
        <f>F596+F612+F648+F683+F704+F725+F746+F804</f>
        <v>989771.8502</v>
      </c>
      <c r="G591" s="218">
        <f>G596+G612+G648+G683+G704+G725+G746+G804+G825</f>
        <v>1118092.69425</v>
      </c>
      <c r="H591" s="218">
        <f>H596+H612+H648+H683+H704+H725+H746+H804+H825</f>
        <v>1118092.69425</v>
      </c>
      <c r="I591" s="220"/>
      <c r="J591" s="221"/>
      <c r="K591" s="617"/>
      <c r="L591" s="617"/>
      <c r="M591" s="268">
        <f>SUM(M593:M832)</f>
        <v>569669.5628900002</v>
      </c>
      <c r="N591" s="665"/>
      <c r="Q591" s="67"/>
    </row>
    <row r="592" spans="1:17" s="216" customFormat="1" ht="12.75">
      <c r="A592" s="795" t="s">
        <v>15</v>
      </c>
      <c r="B592" s="796"/>
      <c r="C592" s="217"/>
      <c r="D592" s="223">
        <f>D597+D613+D649+D684+D705+D726+D747+D805+D826</f>
        <v>0</v>
      </c>
      <c r="E592" s="210"/>
      <c r="F592" s="211"/>
      <c r="G592" s="224">
        <f>G597+G613+G649+G684+G705+G726+G747+G805</f>
        <v>0</v>
      </c>
      <c r="H592" s="225">
        <f>H597+H613+H649+H684+H705+H726+H747+H805</f>
        <v>0</v>
      </c>
      <c r="I592" s="220"/>
      <c r="J592" s="221"/>
      <c r="K592" s="617"/>
      <c r="L592" s="617"/>
      <c r="M592" s="129"/>
      <c r="N592" s="665"/>
      <c r="Q592" s="67"/>
    </row>
    <row r="593" spans="1:17" ht="69" customHeight="1">
      <c r="A593" s="380" t="s">
        <v>122</v>
      </c>
      <c r="B593" s="317" t="s">
        <v>698</v>
      </c>
      <c r="C593" s="105"/>
      <c r="D593" s="105"/>
      <c r="E593" s="105"/>
      <c r="F593" s="105"/>
      <c r="G593" s="105"/>
      <c r="H593" s="105"/>
      <c r="I593" s="314"/>
      <c r="J593" s="776" t="s">
        <v>562</v>
      </c>
      <c r="K593" s="612"/>
      <c r="L593" s="612"/>
      <c r="M593" s="108"/>
      <c r="N593" s="789"/>
      <c r="Q593" s="67"/>
    </row>
    <row r="594" spans="1:17" ht="12.75" customHeight="1">
      <c r="A594" s="768" t="s">
        <v>47</v>
      </c>
      <c r="B594" s="769"/>
      <c r="C594" s="153">
        <f aca="true" t="shared" si="74" ref="C594:H594">SUM(C595:C599)</f>
        <v>2227391.481</v>
      </c>
      <c r="D594" s="153">
        <f t="shared" si="74"/>
        <v>742463.827</v>
      </c>
      <c r="E594" s="153">
        <f t="shared" si="74"/>
        <v>742463.827</v>
      </c>
      <c r="F594" s="153">
        <f t="shared" si="74"/>
        <v>742463.827</v>
      </c>
      <c r="G594" s="153">
        <f t="shared" si="74"/>
        <v>739766.0691</v>
      </c>
      <c r="H594" s="153">
        <f t="shared" si="74"/>
        <v>739766.0691</v>
      </c>
      <c r="I594" s="315"/>
      <c r="J594" s="776"/>
      <c r="K594" s="617"/>
      <c r="L594" s="617"/>
      <c r="M594" s="129"/>
      <c r="N594" s="790"/>
      <c r="Q594" s="67"/>
    </row>
    <row r="595" spans="1:17" ht="12.75" customHeight="1" hidden="1">
      <c r="A595" s="768" t="s">
        <v>7</v>
      </c>
      <c r="B595" s="769"/>
      <c r="C595" s="153">
        <f>SUM(D595:F595)</f>
        <v>0</v>
      </c>
      <c r="D595" s="153">
        <f aca="true" t="shared" si="75" ref="D595:H597">D603</f>
        <v>0</v>
      </c>
      <c r="E595" s="153">
        <f t="shared" si="75"/>
        <v>0</v>
      </c>
      <c r="F595" s="153">
        <f t="shared" si="75"/>
        <v>0</v>
      </c>
      <c r="G595" s="153">
        <f t="shared" si="75"/>
        <v>0</v>
      </c>
      <c r="H595" s="153">
        <f t="shared" si="75"/>
        <v>0</v>
      </c>
      <c r="I595" s="315"/>
      <c r="J595" s="776"/>
      <c r="K595" s="617"/>
      <c r="L595" s="617"/>
      <c r="M595" s="129"/>
      <c r="N595" s="790"/>
      <c r="Q595" s="67"/>
    </row>
    <row r="596" spans="1:17" ht="12.75" customHeight="1">
      <c r="A596" s="768" t="s">
        <v>14</v>
      </c>
      <c r="B596" s="769"/>
      <c r="C596" s="153">
        <f>SUM(D596:F596)</f>
        <v>2227391.481</v>
      </c>
      <c r="D596" s="153">
        <f t="shared" si="75"/>
        <v>742463.827</v>
      </c>
      <c r="E596" s="153">
        <f t="shared" si="75"/>
        <v>742463.827</v>
      </c>
      <c r="F596" s="153">
        <f t="shared" si="75"/>
        <v>742463.827</v>
      </c>
      <c r="G596" s="153">
        <f t="shared" si="75"/>
        <v>739766.0691</v>
      </c>
      <c r="H596" s="153">
        <f t="shared" si="75"/>
        <v>739766.0691</v>
      </c>
      <c r="I596" s="315"/>
      <c r="J596" s="776"/>
      <c r="K596" s="617"/>
      <c r="L596" s="617"/>
      <c r="M596" s="129"/>
      <c r="N596" s="790"/>
      <c r="Q596" s="67"/>
    </row>
    <row r="597" spans="1:17" ht="12.75" customHeight="1" hidden="1">
      <c r="A597" s="795" t="s">
        <v>15</v>
      </c>
      <c r="B597" s="796"/>
      <c r="C597" s="154">
        <f>SUM(D597:F597)</f>
        <v>0</v>
      </c>
      <c r="D597" s="154">
        <f t="shared" si="75"/>
        <v>0</v>
      </c>
      <c r="E597" s="154">
        <f t="shared" si="75"/>
        <v>0</v>
      </c>
      <c r="F597" s="154">
        <f t="shared" si="75"/>
        <v>0</v>
      </c>
      <c r="G597" s="154">
        <f t="shared" si="75"/>
        <v>0</v>
      </c>
      <c r="H597" s="154">
        <f t="shared" si="75"/>
        <v>0</v>
      </c>
      <c r="I597" s="316"/>
      <c r="J597" s="777"/>
      <c r="K597" s="613"/>
      <c r="L597" s="613"/>
      <c r="M597" s="117"/>
      <c r="N597" s="805"/>
      <c r="Q597" s="67"/>
    </row>
    <row r="598" spans="1:17" ht="12.75" customHeight="1" hidden="1">
      <c r="A598" s="793" t="s">
        <v>16</v>
      </c>
      <c r="B598" s="794"/>
      <c r="C598" s="155">
        <f>SUM(D598:F598)</f>
        <v>0</v>
      </c>
      <c r="D598" s="155">
        <f>D606</f>
        <v>0</v>
      </c>
      <c r="E598" s="155"/>
      <c r="F598" s="155"/>
      <c r="G598" s="155"/>
      <c r="H598" s="155"/>
      <c r="I598" s="321"/>
      <c r="J598" s="323"/>
      <c r="K598" s="637"/>
      <c r="L598" s="637"/>
      <c r="M598" s="147"/>
      <c r="N598" s="636"/>
      <c r="Q598" s="67"/>
    </row>
    <row r="599" spans="1:17" ht="12.75" customHeight="1" hidden="1">
      <c r="A599" s="772" t="s">
        <v>5</v>
      </c>
      <c r="B599" s="773"/>
      <c r="C599" s="156">
        <f>SUM(D599:F599)</f>
        <v>0</v>
      </c>
      <c r="D599" s="156">
        <f>D607</f>
        <v>0</v>
      </c>
      <c r="E599" s="156"/>
      <c r="F599" s="156"/>
      <c r="G599" s="156"/>
      <c r="H599" s="156"/>
      <c r="I599" s="334"/>
      <c r="J599" s="324"/>
      <c r="K599" s="618"/>
      <c r="L599" s="618"/>
      <c r="M599" s="149"/>
      <c r="N599" s="635"/>
      <c r="Q599" s="67"/>
    </row>
    <row r="600" spans="1:17" ht="42.75" customHeight="1" hidden="1">
      <c r="A600" s="463"/>
      <c r="B600" s="142" t="s">
        <v>699</v>
      </c>
      <c r="C600" s="121"/>
      <c r="D600" s="146" t="s">
        <v>560</v>
      </c>
      <c r="E600" s="146"/>
      <c r="F600" s="146"/>
      <c r="G600" s="146" t="s">
        <v>560</v>
      </c>
      <c r="H600" s="146" t="s">
        <v>560</v>
      </c>
      <c r="I600" s="192" t="s">
        <v>560</v>
      </c>
      <c r="J600" s="124" t="s">
        <v>562</v>
      </c>
      <c r="K600" s="632"/>
      <c r="L600" s="632"/>
      <c r="M600" s="143"/>
      <c r="N600" s="429"/>
      <c r="Q600" s="67"/>
    </row>
    <row r="601" spans="1:17" ht="52.5" customHeight="1">
      <c r="A601" s="380" t="s">
        <v>129</v>
      </c>
      <c r="B601" s="317" t="s">
        <v>130</v>
      </c>
      <c r="C601" s="105"/>
      <c r="D601" s="105"/>
      <c r="E601" s="105"/>
      <c r="F601" s="105"/>
      <c r="G601" s="105"/>
      <c r="H601" s="105"/>
      <c r="I601" s="785" t="s">
        <v>700</v>
      </c>
      <c r="J601" s="802" t="s">
        <v>566</v>
      </c>
      <c r="K601" s="628">
        <v>41640</v>
      </c>
      <c r="L601" s="628">
        <v>42735</v>
      </c>
      <c r="M601" s="128"/>
      <c r="N601" s="789"/>
      <c r="Q601" s="67"/>
    </row>
    <row r="602" spans="1:17" ht="12.75" customHeight="1">
      <c r="A602" s="768" t="s">
        <v>47</v>
      </c>
      <c r="B602" s="769"/>
      <c r="C602" s="111">
        <f aca="true" t="shared" si="76" ref="C602:H602">SUM(C603:C607)</f>
        <v>2227391.481</v>
      </c>
      <c r="D602" s="111">
        <f t="shared" si="76"/>
        <v>742463.827</v>
      </c>
      <c r="E602" s="111">
        <f t="shared" si="76"/>
        <v>742463.827</v>
      </c>
      <c r="F602" s="111">
        <f t="shared" si="76"/>
        <v>742463.827</v>
      </c>
      <c r="G602" s="111">
        <f t="shared" si="76"/>
        <v>739766.0691</v>
      </c>
      <c r="H602" s="111">
        <f t="shared" si="76"/>
        <v>739766.0691</v>
      </c>
      <c r="I602" s="786"/>
      <c r="J602" s="803"/>
      <c r="K602" s="617"/>
      <c r="L602" s="617"/>
      <c r="M602" s="129"/>
      <c r="N602" s="790"/>
      <c r="Q602" s="67"/>
    </row>
    <row r="603" spans="1:17" ht="12.75" customHeight="1" hidden="1">
      <c r="A603" s="768" t="s">
        <v>7</v>
      </c>
      <c r="B603" s="769"/>
      <c r="C603" s="111">
        <f>SUM(D603:F603)</f>
        <v>0</v>
      </c>
      <c r="D603" s="111"/>
      <c r="E603" s="111"/>
      <c r="F603" s="111"/>
      <c r="G603" s="111"/>
      <c r="H603" s="111"/>
      <c r="I603" s="786"/>
      <c r="J603" s="803"/>
      <c r="K603" s="617"/>
      <c r="L603" s="617"/>
      <c r="M603" s="129"/>
      <c r="N603" s="790"/>
      <c r="Q603" s="67"/>
    </row>
    <row r="604" spans="1:17" ht="12.75" customHeight="1">
      <c r="A604" s="768" t="s">
        <v>14</v>
      </c>
      <c r="B604" s="769"/>
      <c r="C604" s="111">
        <f>SUM(D604:F604)</f>
        <v>2227391.481</v>
      </c>
      <c r="D604" s="111">
        <v>742463.827</v>
      </c>
      <c r="E604" s="111">
        <v>742463.827</v>
      </c>
      <c r="F604" s="111">
        <v>742463.827</v>
      </c>
      <c r="G604" s="111">
        <v>739766.0691</v>
      </c>
      <c r="H604" s="111">
        <v>739766.0691</v>
      </c>
      <c r="I604" s="786"/>
      <c r="J604" s="803"/>
      <c r="K604" s="617"/>
      <c r="L604" s="617"/>
      <c r="M604" s="129">
        <v>313669.87999</v>
      </c>
      <c r="N604" s="790"/>
      <c r="Q604" s="67"/>
    </row>
    <row r="605" spans="1:17" ht="12.75" customHeight="1" hidden="1">
      <c r="A605" s="795" t="s">
        <v>15</v>
      </c>
      <c r="B605" s="796"/>
      <c r="C605" s="114">
        <f>SUM(D605:F605)</f>
        <v>0</v>
      </c>
      <c r="D605" s="114"/>
      <c r="E605" s="114"/>
      <c r="F605" s="114"/>
      <c r="G605" s="114"/>
      <c r="H605" s="114"/>
      <c r="I605" s="801"/>
      <c r="J605" s="804"/>
      <c r="K605" s="623"/>
      <c r="L605" s="623"/>
      <c r="M605" s="130"/>
      <c r="N605" s="805"/>
      <c r="Q605" s="67"/>
    </row>
    <row r="606" spans="1:17" ht="12.75" customHeight="1" hidden="1">
      <c r="A606" s="793" t="s">
        <v>16</v>
      </c>
      <c r="B606" s="794"/>
      <c r="C606" s="104">
        <f>SUM(D606:F606)</f>
        <v>0</v>
      </c>
      <c r="D606" s="104"/>
      <c r="E606" s="104"/>
      <c r="F606" s="104"/>
      <c r="G606" s="104"/>
      <c r="H606" s="104"/>
      <c r="I606" s="321"/>
      <c r="J606" s="323"/>
      <c r="K606" s="637"/>
      <c r="L606" s="637"/>
      <c r="M606" s="147"/>
      <c r="N606" s="636"/>
      <c r="Q606" s="67"/>
    </row>
    <row r="607" spans="1:17" ht="12.75" customHeight="1" hidden="1">
      <c r="A607" s="772" t="s">
        <v>5</v>
      </c>
      <c r="B607" s="773"/>
      <c r="C607" s="148">
        <f>SUM(D607:F607)</f>
        <v>0</v>
      </c>
      <c r="D607" s="148"/>
      <c r="E607" s="148"/>
      <c r="F607" s="148"/>
      <c r="G607" s="148"/>
      <c r="H607" s="148"/>
      <c r="I607" s="334"/>
      <c r="J607" s="324"/>
      <c r="K607" s="618"/>
      <c r="L607" s="618"/>
      <c r="M607" s="149"/>
      <c r="N607" s="635"/>
      <c r="Q607" s="67"/>
    </row>
    <row r="608" spans="1:17" ht="72" customHeight="1" hidden="1">
      <c r="A608" s="427"/>
      <c r="B608" s="150" t="s">
        <v>701</v>
      </c>
      <c r="C608" s="121"/>
      <c r="D608" s="146" t="s">
        <v>560</v>
      </c>
      <c r="E608" s="146"/>
      <c r="F608" s="146"/>
      <c r="G608" s="146"/>
      <c r="H608" s="146"/>
      <c r="I608" s="192" t="s">
        <v>560</v>
      </c>
      <c r="J608" s="124" t="s">
        <v>562</v>
      </c>
      <c r="K608" s="632"/>
      <c r="L608" s="632"/>
      <c r="M608" s="143"/>
      <c r="N608" s="429"/>
      <c r="Q608" s="67"/>
    </row>
    <row r="609" spans="1:17" ht="59.25" customHeight="1">
      <c r="A609" s="380" t="s">
        <v>134</v>
      </c>
      <c r="B609" s="317" t="s">
        <v>135</v>
      </c>
      <c r="C609" s="105"/>
      <c r="D609" s="105"/>
      <c r="E609" s="105"/>
      <c r="F609" s="105"/>
      <c r="G609" s="105"/>
      <c r="H609" s="105"/>
      <c r="I609" s="314"/>
      <c r="J609" s="802" t="s">
        <v>562</v>
      </c>
      <c r="K609" s="620"/>
      <c r="L609" s="620"/>
      <c r="M609" s="128"/>
      <c r="N609" s="789"/>
      <c r="Q609" s="67"/>
    </row>
    <row r="610" spans="1:17" ht="12.75" customHeight="1">
      <c r="A610" s="768" t="s">
        <v>47</v>
      </c>
      <c r="B610" s="769"/>
      <c r="C610" s="153">
        <f aca="true" t="shared" si="77" ref="C610:H610">SUM(C611:C615)</f>
        <v>11100</v>
      </c>
      <c r="D610" s="153">
        <f t="shared" si="77"/>
        <v>9200</v>
      </c>
      <c r="E610" s="153">
        <f t="shared" si="77"/>
        <v>950</v>
      </c>
      <c r="F610" s="153">
        <f t="shared" si="77"/>
        <v>950</v>
      </c>
      <c r="G610" s="153">
        <f t="shared" si="77"/>
        <v>9200</v>
      </c>
      <c r="H610" s="153">
        <f t="shared" si="77"/>
        <v>9200</v>
      </c>
      <c r="I610" s="315"/>
      <c r="J610" s="803"/>
      <c r="K610" s="617"/>
      <c r="L610" s="617"/>
      <c r="M610" s="129"/>
      <c r="N610" s="790"/>
      <c r="Q610" s="67"/>
    </row>
    <row r="611" spans="1:17" ht="12.75" customHeight="1" hidden="1">
      <c r="A611" s="768" t="s">
        <v>7</v>
      </c>
      <c r="B611" s="769"/>
      <c r="C611" s="153">
        <f>SUM(D611:F611)</f>
        <v>0</v>
      </c>
      <c r="D611" s="153">
        <f>D619+D626+D633+D640</f>
        <v>0</v>
      </c>
      <c r="E611" s="153">
        <f aca="true" t="shared" si="78" ref="D611:H613">E619+E626+E633+E640</f>
        <v>0</v>
      </c>
      <c r="F611" s="153">
        <f t="shared" si="78"/>
        <v>0</v>
      </c>
      <c r="G611" s="153">
        <f t="shared" si="78"/>
        <v>0</v>
      </c>
      <c r="H611" s="153">
        <f t="shared" si="78"/>
        <v>0</v>
      </c>
      <c r="I611" s="315"/>
      <c r="J611" s="803"/>
      <c r="K611" s="617"/>
      <c r="L611" s="617"/>
      <c r="M611" s="129"/>
      <c r="N611" s="790"/>
      <c r="Q611" s="67"/>
    </row>
    <row r="612" spans="1:17" ht="12.75" customHeight="1">
      <c r="A612" s="768" t="s">
        <v>14</v>
      </c>
      <c r="B612" s="769"/>
      <c r="C612" s="153">
        <f>SUM(D612:F612)</f>
        <v>11100</v>
      </c>
      <c r="D612" s="153">
        <f t="shared" si="78"/>
        <v>9200</v>
      </c>
      <c r="E612" s="153">
        <f t="shared" si="78"/>
        <v>950</v>
      </c>
      <c r="F612" s="153">
        <f t="shared" si="78"/>
        <v>950</v>
      </c>
      <c r="G612" s="153">
        <f t="shared" si="78"/>
        <v>9200</v>
      </c>
      <c r="H612" s="153">
        <f t="shared" si="78"/>
        <v>9200</v>
      </c>
      <c r="I612" s="315"/>
      <c r="J612" s="803"/>
      <c r="K612" s="617"/>
      <c r="L612" s="617"/>
      <c r="M612" s="129"/>
      <c r="N612" s="790"/>
      <c r="Q612" s="67"/>
    </row>
    <row r="613" spans="1:17" ht="12.75" customHeight="1" hidden="1">
      <c r="A613" s="795" t="s">
        <v>15</v>
      </c>
      <c r="B613" s="796"/>
      <c r="C613" s="154">
        <f>SUM(D613:F613)</f>
        <v>0</v>
      </c>
      <c r="D613" s="154">
        <f t="shared" si="78"/>
        <v>0</v>
      </c>
      <c r="E613" s="154">
        <f t="shared" si="78"/>
        <v>0</v>
      </c>
      <c r="F613" s="154">
        <f t="shared" si="78"/>
        <v>0</v>
      </c>
      <c r="G613" s="154">
        <f t="shared" si="78"/>
        <v>0</v>
      </c>
      <c r="H613" s="154">
        <f t="shared" si="78"/>
        <v>0</v>
      </c>
      <c r="I613" s="316"/>
      <c r="J613" s="804"/>
      <c r="K613" s="623"/>
      <c r="L613" s="623"/>
      <c r="M613" s="130"/>
      <c r="N613" s="805"/>
      <c r="Q613" s="67"/>
    </row>
    <row r="614" spans="1:17" ht="12.75" customHeight="1" hidden="1">
      <c r="A614" s="793" t="s">
        <v>16</v>
      </c>
      <c r="B614" s="794"/>
      <c r="C614" s="155">
        <f>SUM(D614:F614)</f>
        <v>0</v>
      </c>
      <c r="D614" s="155">
        <f>D622+D629+D636+D643</f>
        <v>0</v>
      </c>
      <c r="E614" s="155"/>
      <c r="F614" s="155"/>
      <c r="G614" s="155"/>
      <c r="H614" s="155"/>
      <c r="I614" s="321"/>
      <c r="J614" s="323"/>
      <c r="K614" s="637"/>
      <c r="L614" s="637"/>
      <c r="M614" s="147"/>
      <c r="N614" s="638"/>
      <c r="Q614" s="67"/>
    </row>
    <row r="615" spans="1:17" ht="12.75" customHeight="1" hidden="1">
      <c r="A615" s="772" t="s">
        <v>5</v>
      </c>
      <c r="B615" s="773"/>
      <c r="C615" s="156">
        <f>SUM(D615:F615)</f>
        <v>0</v>
      </c>
      <c r="D615" s="156">
        <f>D623+D630+D637+D644</f>
        <v>0</v>
      </c>
      <c r="E615" s="156"/>
      <c r="F615" s="156"/>
      <c r="G615" s="156"/>
      <c r="H615" s="156"/>
      <c r="I615" s="334"/>
      <c r="J615" s="324"/>
      <c r="K615" s="618"/>
      <c r="L615" s="618"/>
      <c r="M615" s="149"/>
      <c r="N615" s="639"/>
      <c r="Q615" s="67"/>
    </row>
    <row r="616" spans="1:17" ht="36" customHeight="1" hidden="1">
      <c r="A616" s="463"/>
      <c r="B616" s="142" t="s">
        <v>702</v>
      </c>
      <c r="C616" s="121"/>
      <c r="D616" s="146" t="s">
        <v>560</v>
      </c>
      <c r="E616" s="146"/>
      <c r="F616" s="146"/>
      <c r="G616" s="146"/>
      <c r="H616" s="146"/>
      <c r="I616" s="192" t="s">
        <v>560</v>
      </c>
      <c r="J616" s="124" t="s">
        <v>562</v>
      </c>
      <c r="K616" s="632"/>
      <c r="L616" s="632"/>
      <c r="M616" s="143"/>
      <c r="N616" s="429"/>
      <c r="Q616" s="67"/>
    </row>
    <row r="617" spans="1:17" ht="33.75" customHeight="1">
      <c r="A617" s="380" t="s">
        <v>138</v>
      </c>
      <c r="B617" s="317" t="s">
        <v>139</v>
      </c>
      <c r="C617" s="105"/>
      <c r="D617" s="105"/>
      <c r="E617" s="105"/>
      <c r="F617" s="105"/>
      <c r="G617" s="105"/>
      <c r="H617" s="105"/>
      <c r="I617" s="785" t="s">
        <v>703</v>
      </c>
      <c r="J617" s="800" t="s">
        <v>484</v>
      </c>
      <c r="K617" s="628">
        <v>41640</v>
      </c>
      <c r="L617" s="628">
        <v>42705</v>
      </c>
      <c r="M617" s="128"/>
      <c r="N617" s="789"/>
      <c r="Q617" s="67"/>
    </row>
    <row r="618" spans="1:17" ht="13.5" customHeight="1">
      <c r="A618" s="768" t="s">
        <v>47</v>
      </c>
      <c r="B618" s="769"/>
      <c r="C618" s="111">
        <f aca="true" t="shared" si="79" ref="C618:H618">SUM(C619:C623)</f>
        <v>6750</v>
      </c>
      <c r="D618" s="111">
        <f t="shared" si="79"/>
        <v>6750</v>
      </c>
      <c r="E618" s="111">
        <f t="shared" si="79"/>
        <v>0</v>
      </c>
      <c r="F618" s="111">
        <f t="shared" si="79"/>
        <v>0</v>
      </c>
      <c r="G618" s="111">
        <f t="shared" si="79"/>
        <v>6750</v>
      </c>
      <c r="H618" s="111">
        <f t="shared" si="79"/>
        <v>6750</v>
      </c>
      <c r="I618" s="786"/>
      <c r="J618" s="798"/>
      <c r="K618" s="617"/>
      <c r="L618" s="617"/>
      <c r="M618" s="129"/>
      <c r="N618" s="790"/>
      <c r="Q618" s="67"/>
    </row>
    <row r="619" spans="1:17" ht="12.75" customHeight="1" hidden="1">
      <c r="A619" s="768" t="s">
        <v>7</v>
      </c>
      <c r="B619" s="769"/>
      <c r="C619" s="111">
        <f>SUM(D619:F619)</f>
        <v>0</v>
      </c>
      <c r="D619" s="111"/>
      <c r="E619" s="111"/>
      <c r="F619" s="111"/>
      <c r="G619" s="111"/>
      <c r="H619" s="111"/>
      <c r="I619" s="786"/>
      <c r="J619" s="798"/>
      <c r="K619" s="617"/>
      <c r="L619" s="617"/>
      <c r="M619" s="129"/>
      <c r="N619" s="790"/>
      <c r="Q619" s="67"/>
    </row>
    <row r="620" spans="1:17" ht="12.75" customHeight="1">
      <c r="A620" s="768" t="s">
        <v>14</v>
      </c>
      <c r="B620" s="769"/>
      <c r="C620" s="111">
        <f>SUM(D620:F620)</f>
        <v>6750</v>
      </c>
      <c r="D620" s="111">
        <v>6750</v>
      </c>
      <c r="E620" s="111"/>
      <c r="F620" s="111"/>
      <c r="G620" s="111">
        <v>6750</v>
      </c>
      <c r="H620" s="111">
        <v>6750</v>
      </c>
      <c r="I620" s="786"/>
      <c r="J620" s="798"/>
      <c r="K620" s="617"/>
      <c r="L620" s="617"/>
      <c r="M620" s="129">
        <v>6750</v>
      </c>
      <c r="N620" s="790"/>
      <c r="Q620" s="67"/>
    </row>
    <row r="621" spans="1:17" ht="12" customHeight="1" hidden="1">
      <c r="A621" s="768" t="s">
        <v>15</v>
      </c>
      <c r="B621" s="769"/>
      <c r="C621" s="111">
        <f>SUM(D621:F621)</f>
        <v>0</v>
      </c>
      <c r="D621" s="111"/>
      <c r="E621" s="111"/>
      <c r="F621" s="111"/>
      <c r="G621" s="111"/>
      <c r="H621" s="111"/>
      <c r="I621" s="786"/>
      <c r="J621" s="798"/>
      <c r="K621" s="617"/>
      <c r="L621" s="617"/>
      <c r="M621" s="129"/>
      <c r="N621" s="790"/>
      <c r="Q621" s="67"/>
    </row>
    <row r="622" spans="1:17" ht="12.75" customHeight="1" hidden="1">
      <c r="A622" s="768" t="s">
        <v>16</v>
      </c>
      <c r="B622" s="769"/>
      <c r="C622" s="111">
        <f>SUM(D622:F622)</f>
        <v>0</v>
      </c>
      <c r="D622" s="111"/>
      <c r="E622" s="111"/>
      <c r="F622" s="111"/>
      <c r="G622" s="111"/>
      <c r="H622" s="111"/>
      <c r="I622" s="315"/>
      <c r="J622" s="798"/>
      <c r="K622" s="617"/>
      <c r="L622" s="617"/>
      <c r="M622" s="129"/>
      <c r="N622" s="626"/>
      <c r="Q622" s="67"/>
    </row>
    <row r="623" spans="1:17" ht="12.75" customHeight="1" hidden="1">
      <c r="A623" s="795" t="s">
        <v>5</v>
      </c>
      <c r="B623" s="796"/>
      <c r="C623" s="114">
        <f>SUM(D623:F623)</f>
        <v>0</v>
      </c>
      <c r="D623" s="114"/>
      <c r="E623" s="114"/>
      <c r="F623" s="114"/>
      <c r="G623" s="114"/>
      <c r="H623" s="114"/>
      <c r="I623" s="316"/>
      <c r="J623" s="799"/>
      <c r="K623" s="623"/>
      <c r="L623" s="623"/>
      <c r="M623" s="130"/>
      <c r="N623" s="627"/>
      <c r="Q623" s="67"/>
    </row>
    <row r="624" spans="1:17" ht="44.25" customHeight="1">
      <c r="A624" s="380" t="s">
        <v>142</v>
      </c>
      <c r="B624" s="317" t="s">
        <v>143</v>
      </c>
      <c r="C624" s="105"/>
      <c r="D624" s="105"/>
      <c r="E624" s="105"/>
      <c r="F624" s="105"/>
      <c r="G624" s="105"/>
      <c r="H624" s="105"/>
      <c r="I624" s="785" t="s">
        <v>703</v>
      </c>
      <c r="J624" s="810" t="s">
        <v>484</v>
      </c>
      <c r="K624" s="616">
        <v>42217</v>
      </c>
      <c r="L624" s="616">
        <v>42735</v>
      </c>
      <c r="M624" s="127"/>
      <c r="N624" s="789"/>
      <c r="Q624" s="67"/>
    </row>
    <row r="625" spans="1:17" ht="12.75" customHeight="1">
      <c r="A625" s="768" t="s">
        <v>47</v>
      </c>
      <c r="B625" s="769"/>
      <c r="C625" s="111">
        <f aca="true" t="shared" si="80" ref="C625:H625">SUM(C626:C630)</f>
        <v>2850</v>
      </c>
      <c r="D625" s="111">
        <f t="shared" si="80"/>
        <v>950</v>
      </c>
      <c r="E625" s="111">
        <f t="shared" si="80"/>
        <v>950</v>
      </c>
      <c r="F625" s="111">
        <f t="shared" si="80"/>
        <v>950</v>
      </c>
      <c r="G625" s="111">
        <f t="shared" si="80"/>
        <v>950</v>
      </c>
      <c r="H625" s="111">
        <f t="shared" si="80"/>
        <v>950</v>
      </c>
      <c r="I625" s="786"/>
      <c r="J625" s="776"/>
      <c r="K625" s="617"/>
      <c r="L625" s="617"/>
      <c r="M625" s="129"/>
      <c r="N625" s="790"/>
      <c r="Q625" s="67"/>
    </row>
    <row r="626" spans="1:17" ht="12.75" customHeight="1" hidden="1">
      <c r="A626" s="768" t="s">
        <v>7</v>
      </c>
      <c r="B626" s="769"/>
      <c r="C626" s="111">
        <f>SUM(D626:F626)</f>
        <v>0</v>
      </c>
      <c r="D626" s="111"/>
      <c r="E626" s="111"/>
      <c r="F626" s="111"/>
      <c r="G626" s="111"/>
      <c r="H626" s="111"/>
      <c r="I626" s="786"/>
      <c r="J626" s="776"/>
      <c r="K626" s="617"/>
      <c r="L626" s="617"/>
      <c r="M626" s="129"/>
      <c r="N626" s="790"/>
      <c r="Q626" s="67"/>
    </row>
    <row r="627" spans="1:17" ht="12.75" customHeight="1">
      <c r="A627" s="768" t="s">
        <v>14</v>
      </c>
      <c r="B627" s="769"/>
      <c r="C627" s="111">
        <f>SUM(D627:F627)</f>
        <v>2850</v>
      </c>
      <c r="D627" s="111">
        <v>950</v>
      </c>
      <c r="E627" s="111">
        <v>950</v>
      </c>
      <c r="F627" s="111">
        <v>950</v>
      </c>
      <c r="G627" s="111">
        <v>950</v>
      </c>
      <c r="H627" s="111">
        <v>950</v>
      </c>
      <c r="I627" s="786"/>
      <c r="J627" s="776"/>
      <c r="K627" s="617"/>
      <c r="L627" s="617"/>
      <c r="M627" s="129">
        <v>950</v>
      </c>
      <c r="N627" s="790"/>
      <c r="Q627" s="67"/>
    </row>
    <row r="628" spans="1:17" ht="12.75" customHeight="1" hidden="1">
      <c r="A628" s="795" t="s">
        <v>15</v>
      </c>
      <c r="B628" s="796"/>
      <c r="C628" s="114">
        <f>SUM(D628:F628)</f>
        <v>0</v>
      </c>
      <c r="D628" s="114"/>
      <c r="E628" s="114"/>
      <c r="F628" s="114"/>
      <c r="G628" s="114"/>
      <c r="H628" s="114"/>
      <c r="I628" s="801"/>
      <c r="J628" s="777"/>
      <c r="K628" s="613"/>
      <c r="L628" s="613"/>
      <c r="M628" s="117"/>
      <c r="N628" s="805"/>
      <c r="Q628" s="67"/>
    </row>
    <row r="629" spans="1:17" ht="12.75" customHeight="1" hidden="1">
      <c r="A629" s="793" t="s">
        <v>16</v>
      </c>
      <c r="B629" s="794"/>
      <c r="C629" s="104">
        <f>SUM(D629:F629)</f>
        <v>0</v>
      </c>
      <c r="D629" s="104"/>
      <c r="E629" s="104"/>
      <c r="F629" s="104"/>
      <c r="G629" s="104"/>
      <c r="H629" s="104"/>
      <c r="I629" s="321"/>
      <c r="J629" s="328"/>
      <c r="K629" s="612"/>
      <c r="L629" s="612"/>
      <c r="M629" s="108"/>
      <c r="N629" s="636"/>
      <c r="Q629" s="67"/>
    </row>
    <row r="630" spans="1:17" ht="12.75" customHeight="1" hidden="1">
      <c r="A630" s="795" t="s">
        <v>5</v>
      </c>
      <c r="B630" s="796"/>
      <c r="C630" s="114">
        <f>SUM(D630:F630)</f>
        <v>0</v>
      </c>
      <c r="D630" s="114"/>
      <c r="E630" s="114"/>
      <c r="F630" s="114"/>
      <c r="G630" s="114"/>
      <c r="H630" s="114"/>
      <c r="I630" s="316"/>
      <c r="J630" s="329"/>
      <c r="K630" s="613"/>
      <c r="L630" s="613"/>
      <c r="M630" s="117"/>
      <c r="N630" s="627"/>
      <c r="Q630" s="67"/>
    </row>
    <row r="631" spans="1:17" ht="51" customHeight="1">
      <c r="A631" s="380" t="s">
        <v>146</v>
      </c>
      <c r="B631" s="317" t="s">
        <v>147</v>
      </c>
      <c r="C631" s="105"/>
      <c r="D631" s="105"/>
      <c r="E631" s="105"/>
      <c r="F631" s="105"/>
      <c r="G631" s="105"/>
      <c r="H631" s="105"/>
      <c r="I631" s="785" t="s">
        <v>703</v>
      </c>
      <c r="J631" s="800" t="s">
        <v>484</v>
      </c>
      <c r="K631" s="628">
        <v>41699</v>
      </c>
      <c r="L631" s="628">
        <v>42735</v>
      </c>
      <c r="M631" s="128"/>
      <c r="N631" s="789"/>
      <c r="Q631" s="67"/>
    </row>
    <row r="632" spans="1:17" ht="12.75" customHeight="1">
      <c r="A632" s="768" t="s">
        <v>47</v>
      </c>
      <c r="B632" s="769"/>
      <c r="C632" s="111">
        <f aca="true" t="shared" si="81" ref="C632:H632">SUM(C633:C637)</f>
        <v>200</v>
      </c>
      <c r="D632" s="111">
        <f t="shared" si="81"/>
        <v>200</v>
      </c>
      <c r="E632" s="111">
        <f t="shared" si="81"/>
        <v>0</v>
      </c>
      <c r="F632" s="111">
        <f t="shared" si="81"/>
        <v>0</v>
      </c>
      <c r="G632" s="111">
        <f t="shared" si="81"/>
        <v>200</v>
      </c>
      <c r="H632" s="111">
        <f t="shared" si="81"/>
        <v>200</v>
      </c>
      <c r="I632" s="786"/>
      <c r="J632" s="798"/>
      <c r="K632" s="617"/>
      <c r="L632" s="617"/>
      <c r="M632" s="129"/>
      <c r="N632" s="790"/>
      <c r="Q632" s="67"/>
    </row>
    <row r="633" spans="1:17" ht="12.75" customHeight="1" hidden="1">
      <c r="A633" s="768" t="s">
        <v>7</v>
      </c>
      <c r="B633" s="769"/>
      <c r="C633" s="111">
        <f>SUM(D633:F633)</f>
        <v>0</v>
      </c>
      <c r="D633" s="111"/>
      <c r="E633" s="111"/>
      <c r="F633" s="111"/>
      <c r="G633" s="111"/>
      <c r="H633" s="111"/>
      <c r="I633" s="786"/>
      <c r="J633" s="798"/>
      <c r="K633" s="617"/>
      <c r="L633" s="617"/>
      <c r="M633" s="129"/>
      <c r="N633" s="790"/>
      <c r="Q633" s="67"/>
    </row>
    <row r="634" spans="1:17" ht="12.75" customHeight="1">
      <c r="A634" s="768" t="s">
        <v>14</v>
      </c>
      <c r="B634" s="769"/>
      <c r="C634" s="111">
        <f>SUM(D634:F634)</f>
        <v>200</v>
      </c>
      <c r="D634" s="111">
        <v>200</v>
      </c>
      <c r="E634" s="111"/>
      <c r="F634" s="111"/>
      <c r="G634" s="111">
        <v>200</v>
      </c>
      <c r="H634" s="111">
        <v>200</v>
      </c>
      <c r="I634" s="786"/>
      <c r="J634" s="798"/>
      <c r="K634" s="617"/>
      <c r="L634" s="617"/>
      <c r="M634" s="129">
        <v>200</v>
      </c>
      <c r="N634" s="790"/>
      <c r="Q634" s="67"/>
    </row>
    <row r="635" spans="1:17" ht="12.75" customHeight="1" hidden="1">
      <c r="A635" s="768" t="s">
        <v>15</v>
      </c>
      <c r="B635" s="769"/>
      <c r="C635" s="111">
        <f>SUM(D635:F635)</f>
        <v>0</v>
      </c>
      <c r="D635" s="111"/>
      <c r="E635" s="111"/>
      <c r="F635" s="111"/>
      <c r="G635" s="111"/>
      <c r="H635" s="111"/>
      <c r="I635" s="786"/>
      <c r="J635" s="798"/>
      <c r="K635" s="617"/>
      <c r="L635" s="617"/>
      <c r="M635" s="129"/>
      <c r="N635" s="790"/>
      <c r="Q635" s="67"/>
    </row>
    <row r="636" spans="1:17" ht="12.75" customHeight="1" hidden="1">
      <c r="A636" s="768" t="s">
        <v>16</v>
      </c>
      <c r="B636" s="769"/>
      <c r="C636" s="111">
        <f>SUM(D636:F636)</f>
        <v>0</v>
      </c>
      <c r="D636" s="111"/>
      <c r="E636" s="111"/>
      <c r="F636" s="111"/>
      <c r="G636" s="111"/>
      <c r="H636" s="111"/>
      <c r="I636" s="315"/>
      <c r="J636" s="798"/>
      <c r="K636" s="617"/>
      <c r="L636" s="617"/>
      <c r="M636" s="129"/>
      <c r="N636" s="626"/>
      <c r="Q636" s="67"/>
    </row>
    <row r="637" spans="1:17" ht="12.75" customHeight="1" hidden="1">
      <c r="A637" s="795" t="s">
        <v>5</v>
      </c>
      <c r="B637" s="796"/>
      <c r="C637" s="114">
        <f>SUM(D637:F637)</f>
        <v>0</v>
      </c>
      <c r="D637" s="114"/>
      <c r="E637" s="114"/>
      <c r="F637" s="114"/>
      <c r="G637" s="114"/>
      <c r="H637" s="114"/>
      <c r="I637" s="316"/>
      <c r="J637" s="799"/>
      <c r="K637" s="623"/>
      <c r="L637" s="623"/>
      <c r="M637" s="130"/>
      <c r="N637" s="627"/>
      <c r="Q637" s="67"/>
    </row>
    <row r="638" spans="1:17" ht="31.5" customHeight="1">
      <c r="A638" s="380" t="s">
        <v>150</v>
      </c>
      <c r="B638" s="317" t="s">
        <v>151</v>
      </c>
      <c r="C638" s="105"/>
      <c r="D638" s="105"/>
      <c r="E638" s="105"/>
      <c r="F638" s="105"/>
      <c r="G638" s="105"/>
      <c r="H638" s="105"/>
      <c r="I638" s="785" t="s">
        <v>703</v>
      </c>
      <c r="J638" s="800" t="s">
        <v>484</v>
      </c>
      <c r="K638" s="628">
        <v>41640</v>
      </c>
      <c r="L638" s="628">
        <v>42735</v>
      </c>
      <c r="M638" s="128"/>
      <c r="N638" s="789"/>
      <c r="Q638" s="67"/>
    </row>
    <row r="639" spans="1:17" ht="12.75" customHeight="1">
      <c r="A639" s="768" t="s">
        <v>47</v>
      </c>
      <c r="B639" s="769"/>
      <c r="C639" s="111">
        <f aca="true" t="shared" si="82" ref="C639:H639">SUM(C640:C644)</f>
        <v>1300</v>
      </c>
      <c r="D639" s="111">
        <f t="shared" si="82"/>
        <v>1300</v>
      </c>
      <c r="E639" s="111">
        <f t="shared" si="82"/>
        <v>0</v>
      </c>
      <c r="F639" s="111">
        <f t="shared" si="82"/>
        <v>0</v>
      </c>
      <c r="G639" s="111">
        <f t="shared" si="82"/>
        <v>1300</v>
      </c>
      <c r="H639" s="111">
        <f t="shared" si="82"/>
        <v>1300</v>
      </c>
      <c r="I639" s="786"/>
      <c r="J639" s="798"/>
      <c r="K639" s="617"/>
      <c r="L639" s="617"/>
      <c r="M639" s="129"/>
      <c r="N639" s="790"/>
      <c r="Q639" s="67"/>
    </row>
    <row r="640" spans="1:17" ht="12.75" customHeight="1" hidden="1">
      <c r="A640" s="768" t="s">
        <v>7</v>
      </c>
      <c r="B640" s="769"/>
      <c r="C640" s="111">
        <f>SUM(D640:F640)</f>
        <v>0</v>
      </c>
      <c r="D640" s="111"/>
      <c r="E640" s="111"/>
      <c r="F640" s="111"/>
      <c r="G640" s="111"/>
      <c r="H640" s="111"/>
      <c r="I640" s="786"/>
      <c r="J640" s="798"/>
      <c r="K640" s="617"/>
      <c r="L640" s="617"/>
      <c r="M640" s="129"/>
      <c r="N640" s="790"/>
      <c r="Q640" s="67"/>
    </row>
    <row r="641" spans="1:17" ht="12.75" customHeight="1">
      <c r="A641" s="768" t="s">
        <v>14</v>
      </c>
      <c r="B641" s="769"/>
      <c r="C641" s="111">
        <f>SUM(D641:F641)</f>
        <v>1300</v>
      </c>
      <c r="D641" s="111">
        <v>1300</v>
      </c>
      <c r="E641" s="111"/>
      <c r="F641" s="111"/>
      <c r="G641" s="111">
        <v>1300</v>
      </c>
      <c r="H641" s="111">
        <v>1300</v>
      </c>
      <c r="I641" s="786"/>
      <c r="J641" s="798"/>
      <c r="K641" s="617"/>
      <c r="L641" s="617"/>
      <c r="M641" s="129">
        <v>1300</v>
      </c>
      <c r="N641" s="790"/>
      <c r="Q641" s="67"/>
    </row>
    <row r="642" spans="1:17" ht="12.75" customHeight="1" hidden="1">
      <c r="A642" s="768" t="s">
        <v>15</v>
      </c>
      <c r="B642" s="769"/>
      <c r="C642" s="111">
        <f>SUM(D642:F642)</f>
        <v>0</v>
      </c>
      <c r="D642" s="111"/>
      <c r="E642" s="111"/>
      <c r="F642" s="111"/>
      <c r="G642" s="111"/>
      <c r="H642" s="111"/>
      <c r="I642" s="786"/>
      <c r="J642" s="798"/>
      <c r="K642" s="617"/>
      <c r="L642" s="617"/>
      <c r="M642" s="129"/>
      <c r="N642" s="790"/>
      <c r="Q642" s="67"/>
    </row>
    <row r="643" spans="1:17" ht="12.75" customHeight="1" hidden="1">
      <c r="A643" s="768" t="s">
        <v>16</v>
      </c>
      <c r="B643" s="769"/>
      <c r="C643" s="111">
        <f>SUM(D643:F643)</f>
        <v>0</v>
      </c>
      <c r="D643" s="111"/>
      <c r="E643" s="111"/>
      <c r="F643" s="111"/>
      <c r="G643" s="111"/>
      <c r="H643" s="111"/>
      <c r="I643" s="315"/>
      <c r="J643" s="798"/>
      <c r="K643" s="617"/>
      <c r="L643" s="617"/>
      <c r="M643" s="129"/>
      <c r="N643" s="626"/>
      <c r="Q643" s="67"/>
    </row>
    <row r="644" spans="1:17" ht="12.75" customHeight="1" hidden="1">
      <c r="A644" s="795" t="s">
        <v>5</v>
      </c>
      <c r="B644" s="796"/>
      <c r="C644" s="114">
        <f>SUM(D644:F644)</f>
        <v>0</v>
      </c>
      <c r="D644" s="114"/>
      <c r="E644" s="114"/>
      <c r="F644" s="114"/>
      <c r="G644" s="114"/>
      <c r="H644" s="114"/>
      <c r="I644" s="316"/>
      <c r="J644" s="799"/>
      <c r="K644" s="623"/>
      <c r="L644" s="623"/>
      <c r="M644" s="130"/>
      <c r="N644" s="627"/>
      <c r="Q644" s="67"/>
    </row>
    <row r="645" spans="1:17" ht="31.5" customHeight="1">
      <c r="A645" s="380" t="s">
        <v>153</v>
      </c>
      <c r="B645" s="317" t="s">
        <v>154</v>
      </c>
      <c r="C645" s="105"/>
      <c r="D645" s="105"/>
      <c r="E645" s="105"/>
      <c r="F645" s="105"/>
      <c r="G645" s="105"/>
      <c r="H645" s="105"/>
      <c r="I645" s="160"/>
      <c r="J645" s="810" t="s">
        <v>562</v>
      </c>
      <c r="K645" s="646"/>
      <c r="L645" s="646"/>
      <c r="M645" s="127"/>
      <c r="N645" s="789"/>
      <c r="Q645" s="67"/>
    </row>
    <row r="646" spans="1:17" ht="12.75" customHeight="1">
      <c r="A646" s="768" t="s">
        <v>47</v>
      </c>
      <c r="B646" s="769"/>
      <c r="C646" s="153">
        <f aca="true" t="shared" si="83" ref="C646:H646">SUM(C647:C651)</f>
        <v>1512</v>
      </c>
      <c r="D646" s="153">
        <f t="shared" si="83"/>
        <v>852</v>
      </c>
      <c r="E646" s="153">
        <f t="shared" si="83"/>
        <v>330</v>
      </c>
      <c r="F646" s="153">
        <f t="shared" si="83"/>
        <v>330</v>
      </c>
      <c r="G646" s="153">
        <f t="shared" si="83"/>
        <v>807.857</v>
      </c>
      <c r="H646" s="153">
        <f t="shared" si="83"/>
        <v>807.857</v>
      </c>
      <c r="I646" s="159"/>
      <c r="J646" s="776"/>
      <c r="K646" s="617"/>
      <c r="L646" s="617"/>
      <c r="M646" s="129"/>
      <c r="N646" s="790"/>
      <c r="Q646" s="67"/>
    </row>
    <row r="647" spans="1:17" ht="12.75" customHeight="1" hidden="1">
      <c r="A647" s="768" t="s">
        <v>7</v>
      </c>
      <c r="B647" s="769"/>
      <c r="C647" s="153">
        <f>SUM(D647:F647)</f>
        <v>0</v>
      </c>
      <c r="D647" s="153">
        <f>D654+D661+D668</f>
        <v>0</v>
      </c>
      <c r="E647" s="153">
        <f>E654+E661+E668</f>
        <v>0</v>
      </c>
      <c r="F647" s="153">
        <f>F654+F661+F668</f>
        <v>0</v>
      </c>
      <c r="G647" s="153">
        <f>G654+G661+G668</f>
        <v>0</v>
      </c>
      <c r="H647" s="153">
        <f>H654+H661+H668</f>
        <v>0</v>
      </c>
      <c r="I647" s="159"/>
      <c r="J647" s="776"/>
      <c r="K647" s="617"/>
      <c r="L647" s="617"/>
      <c r="M647" s="129"/>
      <c r="N647" s="790"/>
      <c r="Q647" s="67"/>
    </row>
    <row r="648" spans="1:17" ht="12.75" customHeight="1">
      <c r="A648" s="768" t="s">
        <v>14</v>
      </c>
      <c r="B648" s="769"/>
      <c r="C648" s="153">
        <f>SUM(D648:F648)</f>
        <v>1512</v>
      </c>
      <c r="D648" s="153">
        <f>D655+D662+D669+D676</f>
        <v>852</v>
      </c>
      <c r="E648" s="153">
        <f>E655+E662+E669+E676</f>
        <v>330</v>
      </c>
      <c r="F648" s="153">
        <f>F655+F662+F669+F676</f>
        <v>330</v>
      </c>
      <c r="G648" s="153">
        <f>G655+G662+G669+G676</f>
        <v>807.857</v>
      </c>
      <c r="H648" s="153">
        <f>H655+H662+H669+H676</f>
        <v>807.857</v>
      </c>
      <c r="I648" s="159"/>
      <c r="J648" s="776"/>
      <c r="K648" s="617"/>
      <c r="L648" s="617"/>
      <c r="M648" s="129"/>
      <c r="N648" s="790"/>
      <c r="Q648" s="67"/>
    </row>
    <row r="649" spans="1:17" ht="12.75" customHeight="1" hidden="1">
      <c r="A649" s="795" t="s">
        <v>15</v>
      </c>
      <c r="B649" s="796"/>
      <c r="C649" s="154">
        <f>SUM(D649:F649)</f>
        <v>0</v>
      </c>
      <c r="D649" s="154">
        <f>D656+D663+D670</f>
        <v>0</v>
      </c>
      <c r="E649" s="154">
        <f>E656+E663+E670</f>
        <v>0</v>
      </c>
      <c r="F649" s="154">
        <f>F656+F663+F670</f>
        <v>0</v>
      </c>
      <c r="G649" s="154">
        <f>G656+G663+G670</f>
        <v>0</v>
      </c>
      <c r="H649" s="154">
        <f>H656+H663+H670</f>
        <v>0</v>
      </c>
      <c r="I649" s="226"/>
      <c r="J649" s="777"/>
      <c r="K649" s="613"/>
      <c r="L649" s="613"/>
      <c r="M649" s="117"/>
      <c r="N649" s="805"/>
      <c r="Q649" s="67"/>
    </row>
    <row r="650" spans="1:17" ht="12.75" customHeight="1" hidden="1">
      <c r="A650" s="793" t="s">
        <v>16</v>
      </c>
      <c r="B650" s="794"/>
      <c r="C650" s="155">
        <f>SUM(D650:F650)</f>
        <v>0</v>
      </c>
      <c r="D650" s="155">
        <f>D657+D664+D671</f>
        <v>0</v>
      </c>
      <c r="E650" s="155"/>
      <c r="F650" s="155"/>
      <c r="G650" s="155"/>
      <c r="H650" s="155"/>
      <c r="I650" s="158"/>
      <c r="J650" s="158"/>
      <c r="K650" s="666"/>
      <c r="L650" s="666"/>
      <c r="M650" s="227"/>
      <c r="N650" s="638"/>
      <c r="Q650" s="67"/>
    </row>
    <row r="651" spans="1:17" ht="12.75" customHeight="1" hidden="1">
      <c r="A651" s="768" t="s">
        <v>5</v>
      </c>
      <c r="B651" s="769"/>
      <c r="C651" s="153">
        <f>SUM(D651:F651)</f>
        <v>0</v>
      </c>
      <c r="D651" s="153">
        <f>D658+D665+D672</f>
        <v>0</v>
      </c>
      <c r="E651" s="153"/>
      <c r="F651" s="153"/>
      <c r="G651" s="153"/>
      <c r="H651" s="153"/>
      <c r="I651" s="159"/>
      <c r="J651" s="159"/>
      <c r="K651" s="667"/>
      <c r="L651" s="667"/>
      <c r="M651" s="91"/>
      <c r="N651" s="644"/>
      <c r="Q651" s="67"/>
    </row>
    <row r="652" spans="1:17" ht="41.25" customHeight="1">
      <c r="A652" s="466" t="s">
        <v>155</v>
      </c>
      <c r="B652" s="318" t="s">
        <v>156</v>
      </c>
      <c r="C652" s="111"/>
      <c r="D652" s="111"/>
      <c r="E652" s="111"/>
      <c r="F652" s="111"/>
      <c r="G652" s="111"/>
      <c r="H652" s="111"/>
      <c r="I652" s="786" t="s">
        <v>703</v>
      </c>
      <c r="J652" s="798" t="s">
        <v>484</v>
      </c>
      <c r="K652" s="645">
        <v>41944</v>
      </c>
      <c r="L652" s="645">
        <v>42735</v>
      </c>
      <c r="M652" s="129"/>
      <c r="N652" s="790"/>
      <c r="Q652" s="67"/>
    </row>
    <row r="653" spans="1:17" ht="12.75" customHeight="1">
      <c r="A653" s="768" t="s">
        <v>47</v>
      </c>
      <c r="B653" s="769"/>
      <c r="C653" s="111">
        <f aca="true" t="shared" si="84" ref="C653:H653">SUM(C654:C658)</f>
        <v>142</v>
      </c>
      <c r="D653" s="111">
        <f t="shared" si="84"/>
        <v>142</v>
      </c>
      <c r="E653" s="111">
        <f t="shared" si="84"/>
        <v>0</v>
      </c>
      <c r="F653" s="111">
        <f t="shared" si="84"/>
        <v>0</v>
      </c>
      <c r="G653" s="111">
        <f t="shared" si="84"/>
        <v>142</v>
      </c>
      <c r="H653" s="111">
        <f t="shared" si="84"/>
        <v>142</v>
      </c>
      <c r="I653" s="786"/>
      <c r="J653" s="798"/>
      <c r="K653" s="617"/>
      <c r="L653" s="617"/>
      <c r="M653" s="129"/>
      <c r="N653" s="790"/>
      <c r="Q653" s="67"/>
    </row>
    <row r="654" spans="1:17" ht="12.75" customHeight="1" hidden="1">
      <c r="A654" s="768" t="s">
        <v>7</v>
      </c>
      <c r="B654" s="769"/>
      <c r="C654" s="111">
        <f>SUM(D654:F654)</f>
        <v>0</v>
      </c>
      <c r="D654" s="111"/>
      <c r="E654" s="111"/>
      <c r="F654" s="111"/>
      <c r="G654" s="111"/>
      <c r="H654" s="111"/>
      <c r="I654" s="786"/>
      <c r="J654" s="798"/>
      <c r="K654" s="617"/>
      <c r="L654" s="617"/>
      <c r="M654" s="129"/>
      <c r="N654" s="790"/>
      <c r="Q654" s="67"/>
    </row>
    <row r="655" spans="1:17" ht="12.75" customHeight="1">
      <c r="A655" s="768" t="s">
        <v>14</v>
      </c>
      <c r="B655" s="769"/>
      <c r="C655" s="111">
        <f>SUM(D655:F655)</f>
        <v>142</v>
      </c>
      <c r="D655" s="111">
        <f>142</f>
        <v>142</v>
      </c>
      <c r="E655" s="111"/>
      <c r="F655" s="111"/>
      <c r="G655" s="111">
        <v>142</v>
      </c>
      <c r="H655" s="111">
        <v>142</v>
      </c>
      <c r="I655" s="786"/>
      <c r="J655" s="798"/>
      <c r="K655" s="617"/>
      <c r="L655" s="617"/>
      <c r="M655" s="129">
        <v>142</v>
      </c>
      <c r="N655" s="790"/>
      <c r="Q655" s="67"/>
    </row>
    <row r="656" spans="1:17" ht="12.75" customHeight="1" hidden="1">
      <c r="A656" s="768" t="s">
        <v>15</v>
      </c>
      <c r="B656" s="769"/>
      <c r="C656" s="111">
        <f>SUM(D656:F656)</f>
        <v>0</v>
      </c>
      <c r="D656" s="111"/>
      <c r="E656" s="111"/>
      <c r="F656" s="111"/>
      <c r="G656" s="111"/>
      <c r="H656" s="111"/>
      <c r="I656" s="786"/>
      <c r="J656" s="798"/>
      <c r="K656" s="617"/>
      <c r="L656" s="617"/>
      <c r="M656" s="129"/>
      <c r="N656" s="790"/>
      <c r="Q656" s="67"/>
    </row>
    <row r="657" spans="1:17" ht="9" customHeight="1" hidden="1">
      <c r="A657" s="768" t="s">
        <v>16</v>
      </c>
      <c r="B657" s="769"/>
      <c r="C657" s="111">
        <f>SUM(D657:F657)</f>
        <v>0</v>
      </c>
      <c r="D657" s="111"/>
      <c r="E657" s="111"/>
      <c r="F657" s="111"/>
      <c r="G657" s="111"/>
      <c r="H657" s="111"/>
      <c r="I657" s="315"/>
      <c r="J657" s="798"/>
      <c r="K657" s="617"/>
      <c r="L657" s="617"/>
      <c r="M657" s="129"/>
      <c r="N657" s="644"/>
      <c r="Q657" s="67"/>
    </row>
    <row r="658" spans="1:17" ht="3.75" customHeight="1" hidden="1">
      <c r="A658" s="772" t="s">
        <v>5</v>
      </c>
      <c r="B658" s="773"/>
      <c r="C658" s="148">
        <f>SUM(D658:F658)</f>
        <v>0</v>
      </c>
      <c r="D658" s="148"/>
      <c r="E658" s="148"/>
      <c r="F658" s="148"/>
      <c r="G658" s="148"/>
      <c r="H658" s="148"/>
      <c r="I658" s="334"/>
      <c r="J658" s="819"/>
      <c r="K658" s="618"/>
      <c r="L658" s="618"/>
      <c r="M658" s="149"/>
      <c r="N658" s="639"/>
      <c r="Q658" s="67"/>
    </row>
    <row r="659" spans="1:17" ht="49.5" customHeight="1">
      <c r="A659" s="380" t="s">
        <v>159</v>
      </c>
      <c r="B659" s="317" t="s">
        <v>160</v>
      </c>
      <c r="C659" s="105"/>
      <c r="D659" s="105"/>
      <c r="E659" s="105"/>
      <c r="F659" s="105"/>
      <c r="G659" s="105"/>
      <c r="H659" s="105"/>
      <c r="I659" s="785" t="s">
        <v>703</v>
      </c>
      <c r="J659" s="800" t="s">
        <v>484</v>
      </c>
      <c r="K659" s="628">
        <v>42095</v>
      </c>
      <c r="L659" s="628">
        <v>42643</v>
      </c>
      <c r="M659" s="128"/>
      <c r="N659" s="789"/>
      <c r="Q659" s="67"/>
    </row>
    <row r="660" spans="1:17" ht="12.75" customHeight="1">
      <c r="A660" s="768" t="s">
        <v>47</v>
      </c>
      <c r="B660" s="769"/>
      <c r="C660" s="111">
        <f aca="true" t="shared" si="85" ref="C660:H660">SUM(C661:C665)</f>
        <v>990</v>
      </c>
      <c r="D660" s="111">
        <f t="shared" si="85"/>
        <v>330</v>
      </c>
      <c r="E660" s="111">
        <f t="shared" si="85"/>
        <v>330</v>
      </c>
      <c r="F660" s="111">
        <f t="shared" si="85"/>
        <v>330</v>
      </c>
      <c r="G660" s="111">
        <f t="shared" si="85"/>
        <v>285.857</v>
      </c>
      <c r="H660" s="111">
        <f t="shared" si="85"/>
        <v>285.857</v>
      </c>
      <c r="I660" s="786"/>
      <c r="J660" s="798"/>
      <c r="K660" s="617"/>
      <c r="L660" s="617"/>
      <c r="M660" s="129"/>
      <c r="N660" s="790"/>
      <c r="Q660" s="67"/>
    </row>
    <row r="661" spans="1:17" ht="12.75" customHeight="1" hidden="1">
      <c r="A661" s="768" t="s">
        <v>7</v>
      </c>
      <c r="B661" s="769"/>
      <c r="C661" s="111">
        <f>SUM(D661:F661)</f>
        <v>0</v>
      </c>
      <c r="D661" s="111"/>
      <c r="E661" s="111"/>
      <c r="F661" s="111"/>
      <c r="G661" s="111"/>
      <c r="H661" s="111"/>
      <c r="I661" s="786"/>
      <c r="J661" s="798"/>
      <c r="K661" s="617"/>
      <c r="L661" s="617"/>
      <c r="M661" s="129"/>
      <c r="N661" s="790"/>
      <c r="Q661" s="67"/>
    </row>
    <row r="662" spans="1:17" ht="12.75" customHeight="1">
      <c r="A662" s="768" t="s">
        <v>14</v>
      </c>
      <c r="B662" s="769"/>
      <c r="C662" s="111">
        <f>SUM(D662:F662)</f>
        <v>990</v>
      </c>
      <c r="D662" s="111">
        <v>330</v>
      </c>
      <c r="E662" s="111">
        <v>330</v>
      </c>
      <c r="F662" s="111">
        <v>330</v>
      </c>
      <c r="G662" s="111">
        <v>285.857</v>
      </c>
      <c r="H662" s="111">
        <v>285.857</v>
      </c>
      <c r="I662" s="786"/>
      <c r="J662" s="798"/>
      <c r="K662" s="617"/>
      <c r="L662" s="617"/>
      <c r="M662" s="129">
        <v>285.857</v>
      </c>
      <c r="N662" s="790"/>
      <c r="Q662" s="67"/>
    </row>
    <row r="663" spans="1:17" ht="12.75" customHeight="1" hidden="1">
      <c r="A663" s="768" t="s">
        <v>15</v>
      </c>
      <c r="B663" s="769"/>
      <c r="C663" s="111">
        <f>SUM(D663:F663)</f>
        <v>0</v>
      </c>
      <c r="D663" s="111"/>
      <c r="E663" s="111"/>
      <c r="F663" s="111"/>
      <c r="G663" s="111"/>
      <c r="H663" s="111"/>
      <c r="I663" s="786"/>
      <c r="J663" s="798"/>
      <c r="K663" s="617"/>
      <c r="L663" s="617"/>
      <c r="M663" s="129"/>
      <c r="N663" s="790"/>
      <c r="Q663" s="67"/>
    </row>
    <row r="664" spans="1:17" ht="12.75" customHeight="1" hidden="1">
      <c r="A664" s="768" t="s">
        <v>16</v>
      </c>
      <c r="B664" s="769"/>
      <c r="C664" s="111">
        <f>SUM(D664:F664)</f>
        <v>0</v>
      </c>
      <c r="D664" s="111"/>
      <c r="E664" s="111"/>
      <c r="F664" s="111"/>
      <c r="G664" s="111"/>
      <c r="H664" s="111"/>
      <c r="I664" s="315"/>
      <c r="J664" s="798"/>
      <c r="K664" s="617"/>
      <c r="L664" s="617"/>
      <c r="M664" s="129"/>
      <c r="N664" s="644"/>
      <c r="Q664" s="67"/>
    </row>
    <row r="665" spans="1:17" ht="12.75" customHeight="1" hidden="1">
      <c r="A665" s="795" t="s">
        <v>5</v>
      </c>
      <c r="B665" s="796"/>
      <c r="C665" s="114">
        <f>SUM(D665:F665)</f>
        <v>0</v>
      </c>
      <c r="D665" s="114"/>
      <c r="E665" s="114"/>
      <c r="F665" s="114"/>
      <c r="G665" s="114"/>
      <c r="H665" s="114"/>
      <c r="I665" s="316"/>
      <c r="J665" s="799"/>
      <c r="K665" s="623"/>
      <c r="L665" s="623"/>
      <c r="M665" s="130"/>
      <c r="N665" s="663"/>
      <c r="Q665" s="67"/>
    </row>
    <row r="666" spans="1:17" ht="32.25" customHeight="1">
      <c r="A666" s="380" t="s">
        <v>164</v>
      </c>
      <c r="B666" s="317" t="s">
        <v>165</v>
      </c>
      <c r="C666" s="105"/>
      <c r="D666" s="105"/>
      <c r="E666" s="105"/>
      <c r="F666" s="105"/>
      <c r="G666" s="105"/>
      <c r="H666" s="105"/>
      <c r="I666" s="785" t="s">
        <v>704</v>
      </c>
      <c r="J666" s="839" t="s">
        <v>166</v>
      </c>
      <c r="K666" s="616">
        <v>41699</v>
      </c>
      <c r="L666" s="616">
        <v>42735</v>
      </c>
      <c r="M666" s="228"/>
      <c r="N666" s="789"/>
      <c r="Q666" s="67"/>
    </row>
    <row r="667" spans="1:17" ht="12.75" customHeight="1">
      <c r="A667" s="768" t="s">
        <v>47</v>
      </c>
      <c r="B667" s="769"/>
      <c r="C667" s="111">
        <f aca="true" t="shared" si="86" ref="C667:H667">SUM(C668:C672)</f>
        <v>200</v>
      </c>
      <c r="D667" s="111">
        <f t="shared" si="86"/>
        <v>200</v>
      </c>
      <c r="E667" s="111">
        <f t="shared" si="86"/>
        <v>0</v>
      </c>
      <c r="F667" s="111">
        <f t="shared" si="86"/>
        <v>0</v>
      </c>
      <c r="G667" s="111">
        <f t="shared" si="86"/>
        <v>200</v>
      </c>
      <c r="H667" s="111">
        <f t="shared" si="86"/>
        <v>200</v>
      </c>
      <c r="I667" s="786"/>
      <c r="J667" s="776"/>
      <c r="K667" s="617"/>
      <c r="L667" s="617"/>
      <c r="M667" s="129"/>
      <c r="N667" s="790"/>
      <c r="Q667" s="67"/>
    </row>
    <row r="668" spans="1:17" ht="12.75" customHeight="1" hidden="1">
      <c r="A668" s="768" t="s">
        <v>7</v>
      </c>
      <c r="B668" s="769"/>
      <c r="C668" s="111">
        <f>SUM(D668:F668)</f>
        <v>0</v>
      </c>
      <c r="D668" s="111"/>
      <c r="E668" s="111"/>
      <c r="F668" s="111"/>
      <c r="G668" s="111"/>
      <c r="H668" s="111"/>
      <c r="I668" s="786"/>
      <c r="J668" s="776"/>
      <c r="K668" s="617"/>
      <c r="L668" s="617"/>
      <c r="M668" s="129"/>
      <c r="N668" s="790"/>
      <c r="Q668" s="67"/>
    </row>
    <row r="669" spans="1:17" ht="12.75" customHeight="1">
      <c r="A669" s="768" t="s">
        <v>14</v>
      </c>
      <c r="B669" s="769"/>
      <c r="C669" s="111">
        <f>SUM(D669:F669)</f>
        <v>200</v>
      </c>
      <c r="D669" s="111">
        <v>200</v>
      </c>
      <c r="E669" s="111"/>
      <c r="F669" s="111"/>
      <c r="G669" s="111">
        <v>200</v>
      </c>
      <c r="H669" s="111">
        <v>200</v>
      </c>
      <c r="I669" s="786"/>
      <c r="J669" s="776"/>
      <c r="K669" s="617"/>
      <c r="L669" s="617"/>
      <c r="M669" s="129"/>
      <c r="N669" s="790"/>
      <c r="Q669" s="67"/>
    </row>
    <row r="670" spans="1:17" ht="15" customHeight="1" hidden="1">
      <c r="A670" s="795" t="s">
        <v>15</v>
      </c>
      <c r="B670" s="796"/>
      <c r="C670" s="114">
        <f>SUM(D670:F670)</f>
        <v>0</v>
      </c>
      <c r="D670" s="114"/>
      <c r="E670" s="114"/>
      <c r="F670" s="114"/>
      <c r="G670" s="114"/>
      <c r="H670" s="114"/>
      <c r="I670" s="801"/>
      <c r="J670" s="777"/>
      <c r="K670" s="613"/>
      <c r="L670" s="613"/>
      <c r="M670" s="117"/>
      <c r="N670" s="805"/>
      <c r="Q670" s="67"/>
    </row>
    <row r="671" spans="1:17" ht="12.75" customHeight="1" hidden="1">
      <c r="A671" s="793" t="s">
        <v>16</v>
      </c>
      <c r="B671" s="794"/>
      <c r="C671" s="104">
        <f>SUM(D671:F671)</f>
        <v>0</v>
      </c>
      <c r="D671" s="104"/>
      <c r="E671" s="104"/>
      <c r="F671" s="104"/>
      <c r="G671" s="104"/>
      <c r="H671" s="104"/>
      <c r="I671" s="321"/>
      <c r="J671" s="323"/>
      <c r="K671" s="637"/>
      <c r="L671" s="637"/>
      <c r="M671" s="147"/>
      <c r="N671" s="636"/>
      <c r="Q671" s="67"/>
    </row>
    <row r="672" spans="1:17" ht="12.75" customHeight="1" hidden="1">
      <c r="A672" s="772" t="s">
        <v>5</v>
      </c>
      <c r="B672" s="773"/>
      <c r="C672" s="148">
        <f>SUM(D672:F672)</f>
        <v>0</v>
      </c>
      <c r="D672" s="148"/>
      <c r="E672" s="148"/>
      <c r="F672" s="148"/>
      <c r="G672" s="148"/>
      <c r="H672" s="148"/>
      <c r="I672" s="334"/>
      <c r="J672" s="324"/>
      <c r="K672" s="618"/>
      <c r="L672" s="618"/>
      <c r="M672" s="149"/>
      <c r="N672" s="635"/>
      <c r="Q672" s="67"/>
    </row>
    <row r="673" spans="1:17" ht="51.75" customHeight="1">
      <c r="A673" s="380" t="s">
        <v>167</v>
      </c>
      <c r="B673" s="317" t="s">
        <v>168</v>
      </c>
      <c r="C673" s="105"/>
      <c r="D673" s="105"/>
      <c r="E673" s="105"/>
      <c r="F673" s="105"/>
      <c r="G673" s="105"/>
      <c r="H673" s="105"/>
      <c r="I673" s="785" t="s">
        <v>700</v>
      </c>
      <c r="J673" s="800" t="s">
        <v>484</v>
      </c>
      <c r="K673" s="628">
        <v>41640</v>
      </c>
      <c r="L673" s="628">
        <v>42735</v>
      </c>
      <c r="M673" s="128"/>
      <c r="N673" s="789"/>
      <c r="Q673" s="67"/>
    </row>
    <row r="674" spans="1:17" ht="12.75" customHeight="1">
      <c r="A674" s="768" t="s">
        <v>47</v>
      </c>
      <c r="B674" s="769"/>
      <c r="C674" s="111">
        <f aca="true" t="shared" si="87" ref="C674:H674">SUM(C675:C679)</f>
        <v>180</v>
      </c>
      <c r="D674" s="111">
        <f t="shared" si="87"/>
        <v>180</v>
      </c>
      <c r="E674" s="111">
        <f t="shared" si="87"/>
        <v>0</v>
      </c>
      <c r="F674" s="111">
        <f t="shared" si="87"/>
        <v>0</v>
      </c>
      <c r="G674" s="111">
        <f t="shared" si="87"/>
        <v>180</v>
      </c>
      <c r="H674" s="111">
        <f t="shared" si="87"/>
        <v>180</v>
      </c>
      <c r="I674" s="786"/>
      <c r="J674" s="798"/>
      <c r="K674" s="617"/>
      <c r="L674" s="617"/>
      <c r="M674" s="129"/>
      <c r="N674" s="790"/>
      <c r="Q674" s="67"/>
    </row>
    <row r="675" spans="1:17" ht="12.75" customHeight="1" hidden="1">
      <c r="A675" s="768" t="s">
        <v>7</v>
      </c>
      <c r="B675" s="769"/>
      <c r="C675" s="111">
        <f>SUM(D675:F675)</f>
        <v>0</v>
      </c>
      <c r="D675" s="111"/>
      <c r="E675" s="111"/>
      <c r="F675" s="111"/>
      <c r="G675" s="111"/>
      <c r="H675" s="111"/>
      <c r="I675" s="786"/>
      <c r="J675" s="798"/>
      <c r="K675" s="617"/>
      <c r="L675" s="617"/>
      <c r="M675" s="129"/>
      <c r="N675" s="790"/>
      <c r="Q675" s="67"/>
    </row>
    <row r="676" spans="1:17" ht="12.75" customHeight="1">
      <c r="A676" s="768" t="s">
        <v>14</v>
      </c>
      <c r="B676" s="769"/>
      <c r="C676" s="111">
        <f>SUM(D676:F676)</f>
        <v>180</v>
      </c>
      <c r="D676" s="111">
        <v>180</v>
      </c>
      <c r="E676" s="111"/>
      <c r="F676" s="111"/>
      <c r="G676" s="111">
        <v>180</v>
      </c>
      <c r="H676" s="111">
        <v>180</v>
      </c>
      <c r="I676" s="786"/>
      <c r="J676" s="798"/>
      <c r="K676" s="617"/>
      <c r="L676" s="617"/>
      <c r="M676" s="129">
        <v>95.63858</v>
      </c>
      <c r="N676" s="790"/>
      <c r="Q676" s="67"/>
    </row>
    <row r="677" spans="1:17" ht="12.75" customHeight="1" hidden="1">
      <c r="A677" s="768" t="s">
        <v>15</v>
      </c>
      <c r="B677" s="769"/>
      <c r="C677" s="111">
        <f>SUM(D677:F677)</f>
        <v>0</v>
      </c>
      <c r="D677" s="111"/>
      <c r="E677" s="111"/>
      <c r="F677" s="111"/>
      <c r="G677" s="111"/>
      <c r="H677" s="111"/>
      <c r="I677" s="786"/>
      <c r="J677" s="798"/>
      <c r="K677" s="617"/>
      <c r="L677" s="617"/>
      <c r="M677" s="129"/>
      <c r="N677" s="790"/>
      <c r="Q677" s="67"/>
    </row>
    <row r="678" spans="1:17" ht="12.75" customHeight="1" hidden="1">
      <c r="A678" s="768" t="s">
        <v>16</v>
      </c>
      <c r="B678" s="769"/>
      <c r="C678" s="111">
        <f>SUM(D678:F678)</f>
        <v>0</v>
      </c>
      <c r="D678" s="111"/>
      <c r="E678" s="111"/>
      <c r="F678" s="111"/>
      <c r="G678" s="111"/>
      <c r="H678" s="111"/>
      <c r="I678" s="315"/>
      <c r="J678" s="798"/>
      <c r="K678" s="617"/>
      <c r="L678" s="617"/>
      <c r="M678" s="129"/>
      <c r="N678" s="626"/>
      <c r="Q678" s="67"/>
    </row>
    <row r="679" spans="1:17" ht="12.75" customHeight="1" hidden="1">
      <c r="A679" s="795" t="s">
        <v>5</v>
      </c>
      <c r="B679" s="796"/>
      <c r="C679" s="114">
        <f>SUM(D679:F679)</f>
        <v>0</v>
      </c>
      <c r="D679" s="114"/>
      <c r="E679" s="114"/>
      <c r="F679" s="114"/>
      <c r="G679" s="114"/>
      <c r="H679" s="114"/>
      <c r="I679" s="316"/>
      <c r="J679" s="799"/>
      <c r="K679" s="623"/>
      <c r="L679" s="623"/>
      <c r="M679" s="130"/>
      <c r="N679" s="627"/>
      <c r="Q679" s="67"/>
    </row>
    <row r="680" spans="1:17" ht="29.25" customHeight="1">
      <c r="A680" s="380" t="s">
        <v>170</v>
      </c>
      <c r="B680" s="317" t="s">
        <v>171</v>
      </c>
      <c r="C680" s="105"/>
      <c r="D680" s="105"/>
      <c r="E680" s="105"/>
      <c r="F680" s="105"/>
      <c r="G680" s="105"/>
      <c r="H680" s="105"/>
      <c r="I680" s="314"/>
      <c r="J680" s="810" t="s">
        <v>562</v>
      </c>
      <c r="K680" s="646"/>
      <c r="L680" s="646"/>
      <c r="M680" s="127"/>
      <c r="N680" s="789"/>
      <c r="Q680" s="67"/>
    </row>
    <row r="681" spans="1:17" ht="12.75" customHeight="1">
      <c r="A681" s="768" t="s">
        <v>47</v>
      </c>
      <c r="B681" s="769"/>
      <c r="C681" s="111">
        <f aca="true" t="shared" si="88" ref="C681:H681">SUM(C682:C686)</f>
        <v>750</v>
      </c>
      <c r="D681" s="153">
        <f t="shared" si="88"/>
        <v>750</v>
      </c>
      <c r="E681" s="153">
        <f t="shared" si="88"/>
        <v>0</v>
      </c>
      <c r="F681" s="153">
        <f t="shared" si="88"/>
        <v>0</v>
      </c>
      <c r="G681" s="153">
        <f t="shared" si="88"/>
        <v>724.53</v>
      </c>
      <c r="H681" s="153">
        <f t="shared" si="88"/>
        <v>724.53</v>
      </c>
      <c r="I681" s="229"/>
      <c r="J681" s="776"/>
      <c r="K681" s="617"/>
      <c r="L681" s="617"/>
      <c r="M681" s="129"/>
      <c r="N681" s="790"/>
      <c r="Q681" s="67"/>
    </row>
    <row r="682" spans="1:17" ht="12.75" customHeight="1" hidden="1">
      <c r="A682" s="768" t="s">
        <v>7</v>
      </c>
      <c r="B682" s="769"/>
      <c r="C682" s="111">
        <f>SUM(D682:F682)</f>
        <v>0</v>
      </c>
      <c r="D682" s="153">
        <f aca="true" t="shared" si="89" ref="D682:H684">D689+D696</f>
        <v>0</v>
      </c>
      <c r="E682" s="153">
        <f t="shared" si="89"/>
        <v>0</v>
      </c>
      <c r="F682" s="153">
        <f t="shared" si="89"/>
        <v>0</v>
      </c>
      <c r="G682" s="153">
        <f t="shared" si="89"/>
        <v>0</v>
      </c>
      <c r="H682" s="153">
        <f t="shared" si="89"/>
        <v>0</v>
      </c>
      <c r="I682" s="229"/>
      <c r="J682" s="776"/>
      <c r="K682" s="617"/>
      <c r="L682" s="617"/>
      <c r="M682" s="129"/>
      <c r="N682" s="790"/>
      <c r="Q682" s="67"/>
    </row>
    <row r="683" spans="1:17" ht="12.75" customHeight="1">
      <c r="A683" s="768" t="s">
        <v>14</v>
      </c>
      <c r="B683" s="769"/>
      <c r="C683" s="111">
        <f>SUM(D683:F683)</f>
        <v>750</v>
      </c>
      <c r="D683" s="153">
        <f t="shared" si="89"/>
        <v>750</v>
      </c>
      <c r="E683" s="153">
        <f t="shared" si="89"/>
        <v>0</v>
      </c>
      <c r="F683" s="153">
        <f t="shared" si="89"/>
        <v>0</v>
      </c>
      <c r="G683" s="153">
        <f t="shared" si="89"/>
        <v>724.53</v>
      </c>
      <c r="H683" s="153">
        <f t="shared" si="89"/>
        <v>724.53</v>
      </c>
      <c r="I683" s="229"/>
      <c r="J683" s="776"/>
      <c r="K683" s="617"/>
      <c r="L683" s="617"/>
      <c r="M683" s="129"/>
      <c r="N683" s="790"/>
      <c r="Q683" s="67"/>
    </row>
    <row r="684" spans="1:17" ht="12.75" customHeight="1" hidden="1">
      <c r="A684" s="795" t="s">
        <v>15</v>
      </c>
      <c r="B684" s="796"/>
      <c r="C684" s="114">
        <f>SUM(D684:F684)</f>
        <v>0</v>
      </c>
      <c r="D684" s="154">
        <f t="shared" si="89"/>
        <v>0</v>
      </c>
      <c r="E684" s="154">
        <f t="shared" si="89"/>
        <v>0</v>
      </c>
      <c r="F684" s="154">
        <f t="shared" si="89"/>
        <v>0</v>
      </c>
      <c r="G684" s="154">
        <f t="shared" si="89"/>
        <v>0</v>
      </c>
      <c r="H684" s="154">
        <f t="shared" si="89"/>
        <v>0</v>
      </c>
      <c r="I684" s="230"/>
      <c r="J684" s="777"/>
      <c r="K684" s="613"/>
      <c r="L684" s="613"/>
      <c r="M684" s="117"/>
      <c r="N684" s="805"/>
      <c r="Q684" s="67"/>
    </row>
    <row r="685" spans="1:17" ht="12.75" customHeight="1" hidden="1">
      <c r="A685" s="793" t="s">
        <v>16</v>
      </c>
      <c r="B685" s="794"/>
      <c r="C685" s="104">
        <f>SUM(D685:F685)</f>
        <v>0</v>
      </c>
      <c r="D685" s="104">
        <f>D692+D699</f>
        <v>0</v>
      </c>
      <c r="E685" s="104"/>
      <c r="F685" s="104"/>
      <c r="G685" s="104"/>
      <c r="H685" s="104"/>
      <c r="I685" s="321"/>
      <c r="J685" s="323"/>
      <c r="K685" s="637"/>
      <c r="L685" s="637"/>
      <c r="M685" s="147"/>
      <c r="N685" s="638"/>
      <c r="Q685" s="67"/>
    </row>
    <row r="686" spans="1:17" ht="12.75" customHeight="1" hidden="1">
      <c r="A686" s="772" t="s">
        <v>5</v>
      </c>
      <c r="B686" s="773"/>
      <c r="C686" s="148">
        <f>SUM(D686:F686)</f>
        <v>0</v>
      </c>
      <c r="D686" s="148">
        <f>D693+D700</f>
        <v>0</v>
      </c>
      <c r="E686" s="148"/>
      <c r="F686" s="148"/>
      <c r="G686" s="148"/>
      <c r="H686" s="148"/>
      <c r="I686" s="334"/>
      <c r="J686" s="324"/>
      <c r="K686" s="618"/>
      <c r="L686" s="618"/>
      <c r="M686" s="149"/>
      <c r="N686" s="639"/>
      <c r="Q686" s="67"/>
    </row>
    <row r="687" spans="1:17" ht="33.75" customHeight="1">
      <c r="A687" s="380" t="s">
        <v>172</v>
      </c>
      <c r="B687" s="317" t="s">
        <v>173</v>
      </c>
      <c r="C687" s="105"/>
      <c r="D687" s="105"/>
      <c r="E687" s="105"/>
      <c r="F687" s="105"/>
      <c r="G687" s="105"/>
      <c r="H687" s="105"/>
      <c r="I687" s="785" t="s">
        <v>703</v>
      </c>
      <c r="J687" s="800" t="s">
        <v>484</v>
      </c>
      <c r="K687" s="628">
        <v>41640</v>
      </c>
      <c r="L687" s="628">
        <v>42735</v>
      </c>
      <c r="M687" s="128"/>
      <c r="N687" s="789"/>
      <c r="Q687" s="67"/>
    </row>
    <row r="688" spans="1:17" ht="12.75" customHeight="1">
      <c r="A688" s="768" t="s">
        <v>47</v>
      </c>
      <c r="B688" s="769"/>
      <c r="C688" s="111">
        <f aca="true" t="shared" si="90" ref="C688:H688">SUM(C689:C693)</f>
        <v>250</v>
      </c>
      <c r="D688" s="111">
        <f t="shared" si="90"/>
        <v>250</v>
      </c>
      <c r="E688" s="111">
        <f t="shared" si="90"/>
        <v>0</v>
      </c>
      <c r="F688" s="111">
        <f t="shared" si="90"/>
        <v>0</v>
      </c>
      <c r="G688" s="111">
        <f t="shared" si="90"/>
        <v>250</v>
      </c>
      <c r="H688" s="111">
        <f t="shared" si="90"/>
        <v>250</v>
      </c>
      <c r="I688" s="786"/>
      <c r="J688" s="798"/>
      <c r="K688" s="617"/>
      <c r="L688" s="617"/>
      <c r="M688" s="129"/>
      <c r="N688" s="790"/>
      <c r="Q688" s="67"/>
    </row>
    <row r="689" spans="1:17" ht="12" customHeight="1" hidden="1">
      <c r="A689" s="768" t="s">
        <v>7</v>
      </c>
      <c r="B689" s="769"/>
      <c r="C689" s="111">
        <f>SUM(D689:F689)</f>
        <v>0</v>
      </c>
      <c r="D689" s="111"/>
      <c r="E689" s="111"/>
      <c r="F689" s="111"/>
      <c r="G689" s="111"/>
      <c r="H689" s="111"/>
      <c r="I689" s="786"/>
      <c r="J689" s="798"/>
      <c r="K689" s="617"/>
      <c r="L689" s="617"/>
      <c r="M689" s="129"/>
      <c r="N689" s="790"/>
      <c r="Q689" s="67"/>
    </row>
    <row r="690" spans="1:17" ht="12.75" customHeight="1">
      <c r="A690" s="768" t="s">
        <v>14</v>
      </c>
      <c r="B690" s="769"/>
      <c r="C690" s="111">
        <f>SUM(D690:F690)</f>
        <v>250</v>
      </c>
      <c r="D690" s="111">
        <v>250</v>
      </c>
      <c r="E690" s="111"/>
      <c r="F690" s="111"/>
      <c r="G690" s="111">
        <v>250</v>
      </c>
      <c r="H690" s="111">
        <v>250</v>
      </c>
      <c r="I690" s="786"/>
      <c r="J690" s="798"/>
      <c r="K690" s="617"/>
      <c r="L690" s="617"/>
      <c r="M690" s="129">
        <v>250</v>
      </c>
      <c r="N690" s="790"/>
      <c r="Q690" s="67"/>
    </row>
    <row r="691" spans="1:17" ht="12.75" customHeight="1" hidden="1">
      <c r="A691" s="768" t="s">
        <v>15</v>
      </c>
      <c r="B691" s="769"/>
      <c r="C691" s="111">
        <f>SUM(D691:F691)</f>
        <v>0</v>
      </c>
      <c r="D691" s="111"/>
      <c r="E691" s="111"/>
      <c r="F691" s="111"/>
      <c r="G691" s="111"/>
      <c r="H691" s="111"/>
      <c r="I691" s="786"/>
      <c r="J691" s="798"/>
      <c r="K691" s="617"/>
      <c r="L691" s="617"/>
      <c r="M691" s="129"/>
      <c r="N691" s="790"/>
      <c r="Q691" s="67"/>
    </row>
    <row r="692" spans="1:17" ht="12.75" customHeight="1" hidden="1">
      <c r="A692" s="768" t="s">
        <v>16</v>
      </c>
      <c r="B692" s="769"/>
      <c r="C692" s="111">
        <f>SUM(D692:F692)</f>
        <v>0</v>
      </c>
      <c r="D692" s="111"/>
      <c r="E692" s="111"/>
      <c r="F692" s="111"/>
      <c r="G692" s="111"/>
      <c r="H692" s="111"/>
      <c r="I692" s="786"/>
      <c r="J692" s="798"/>
      <c r="K692" s="617"/>
      <c r="L692" s="617"/>
      <c r="M692" s="129"/>
      <c r="N692" s="790"/>
      <c r="Q692" s="67"/>
    </row>
    <row r="693" spans="1:17" ht="12.75" customHeight="1" hidden="1">
      <c r="A693" s="795" t="s">
        <v>5</v>
      </c>
      <c r="B693" s="796"/>
      <c r="C693" s="114">
        <f>SUM(D693:F693)</f>
        <v>0</v>
      </c>
      <c r="D693" s="114"/>
      <c r="E693" s="114"/>
      <c r="F693" s="114"/>
      <c r="G693" s="114"/>
      <c r="H693" s="114"/>
      <c r="I693" s="801"/>
      <c r="J693" s="799"/>
      <c r="K693" s="623"/>
      <c r="L693" s="623"/>
      <c r="M693" s="130"/>
      <c r="N693" s="805"/>
      <c r="Q693" s="67"/>
    </row>
    <row r="694" spans="1:17" ht="75.75" customHeight="1">
      <c r="A694" s="380" t="s">
        <v>175</v>
      </c>
      <c r="B694" s="317" t="s">
        <v>176</v>
      </c>
      <c r="C694" s="105"/>
      <c r="D694" s="105"/>
      <c r="E694" s="105"/>
      <c r="F694" s="105"/>
      <c r="G694" s="105"/>
      <c r="H694" s="105"/>
      <c r="I694" s="785" t="s">
        <v>703</v>
      </c>
      <c r="J694" s="800" t="s">
        <v>484</v>
      </c>
      <c r="K694" s="628">
        <v>41699</v>
      </c>
      <c r="L694" s="628">
        <v>42551</v>
      </c>
      <c r="M694" s="128"/>
      <c r="N694" s="789"/>
      <c r="Q694" s="67"/>
    </row>
    <row r="695" spans="1:17" ht="12.75" customHeight="1">
      <c r="A695" s="768" t="s">
        <v>47</v>
      </c>
      <c r="B695" s="769"/>
      <c r="C695" s="111">
        <f aca="true" t="shared" si="91" ref="C695:H695">SUM(C696:C700)</f>
        <v>500</v>
      </c>
      <c r="D695" s="111">
        <f t="shared" si="91"/>
        <v>500</v>
      </c>
      <c r="E695" s="111">
        <f t="shared" si="91"/>
        <v>0</v>
      </c>
      <c r="F695" s="111">
        <f t="shared" si="91"/>
        <v>0</v>
      </c>
      <c r="G695" s="111">
        <f t="shared" si="91"/>
        <v>474.53</v>
      </c>
      <c r="H695" s="111">
        <f t="shared" si="91"/>
        <v>474.53</v>
      </c>
      <c r="I695" s="786"/>
      <c r="J695" s="798"/>
      <c r="K695" s="617"/>
      <c r="L695" s="617"/>
      <c r="M695" s="129"/>
      <c r="N695" s="790"/>
      <c r="Q695" s="67"/>
    </row>
    <row r="696" spans="1:17" ht="12.75" customHeight="1" hidden="1">
      <c r="A696" s="768" t="s">
        <v>7</v>
      </c>
      <c r="B696" s="769"/>
      <c r="C696" s="111">
        <f>SUM(D696:F696)</f>
        <v>0</v>
      </c>
      <c r="D696" s="111"/>
      <c r="E696" s="111"/>
      <c r="F696" s="111"/>
      <c r="G696" s="111"/>
      <c r="H696" s="111"/>
      <c r="I696" s="786"/>
      <c r="J696" s="798"/>
      <c r="K696" s="617"/>
      <c r="L696" s="617"/>
      <c r="M696" s="129"/>
      <c r="N696" s="790"/>
      <c r="Q696" s="67"/>
    </row>
    <row r="697" spans="1:17" ht="12.75" customHeight="1">
      <c r="A697" s="768" t="s">
        <v>14</v>
      </c>
      <c r="B697" s="769"/>
      <c r="C697" s="111">
        <f>SUM(D697:F697)</f>
        <v>500</v>
      </c>
      <c r="D697" s="111">
        <v>500</v>
      </c>
      <c r="E697" s="111"/>
      <c r="F697" s="111"/>
      <c r="G697" s="111">
        <v>474.53</v>
      </c>
      <c r="H697" s="111">
        <v>474.53</v>
      </c>
      <c r="I697" s="786"/>
      <c r="J697" s="798"/>
      <c r="K697" s="617"/>
      <c r="L697" s="617"/>
      <c r="M697" s="129">
        <v>474.53</v>
      </c>
      <c r="N697" s="790"/>
      <c r="Q697" s="67"/>
    </row>
    <row r="698" spans="1:17" ht="12.75" customHeight="1" hidden="1">
      <c r="A698" s="768" t="s">
        <v>15</v>
      </c>
      <c r="B698" s="769"/>
      <c r="C698" s="111">
        <f>SUM(D698:F698)</f>
        <v>0</v>
      </c>
      <c r="D698" s="111"/>
      <c r="E698" s="111"/>
      <c r="F698" s="111"/>
      <c r="G698" s="111"/>
      <c r="H698" s="111"/>
      <c r="I698" s="786"/>
      <c r="J698" s="798"/>
      <c r="K698" s="617"/>
      <c r="L698" s="617"/>
      <c r="M698" s="129"/>
      <c r="N698" s="790"/>
      <c r="Q698" s="67"/>
    </row>
    <row r="699" spans="1:17" ht="12.75" customHeight="1" hidden="1">
      <c r="A699" s="768" t="s">
        <v>16</v>
      </c>
      <c r="B699" s="769"/>
      <c r="C699" s="111">
        <f>SUM(D699:F699)</f>
        <v>0</v>
      </c>
      <c r="D699" s="111"/>
      <c r="E699" s="111"/>
      <c r="F699" s="111"/>
      <c r="G699" s="111"/>
      <c r="H699" s="111"/>
      <c r="I699" s="786"/>
      <c r="J699" s="798"/>
      <c r="K699" s="617"/>
      <c r="L699" s="617"/>
      <c r="M699" s="129"/>
      <c r="N699" s="790"/>
      <c r="Q699" s="67"/>
    </row>
    <row r="700" spans="1:17" ht="12.75" customHeight="1" hidden="1">
      <c r="A700" s="795" t="s">
        <v>5</v>
      </c>
      <c r="B700" s="796"/>
      <c r="C700" s="114">
        <f>SUM(D700:F700)</f>
        <v>0</v>
      </c>
      <c r="D700" s="114"/>
      <c r="E700" s="114"/>
      <c r="F700" s="114"/>
      <c r="G700" s="114"/>
      <c r="H700" s="114"/>
      <c r="I700" s="801"/>
      <c r="J700" s="799"/>
      <c r="K700" s="623"/>
      <c r="L700" s="623"/>
      <c r="M700" s="130"/>
      <c r="N700" s="805"/>
      <c r="Q700" s="67"/>
    </row>
    <row r="701" spans="1:17" ht="60" customHeight="1">
      <c r="A701" s="380" t="s">
        <v>179</v>
      </c>
      <c r="B701" s="317" t="s">
        <v>180</v>
      </c>
      <c r="C701" s="209"/>
      <c r="D701" s="231"/>
      <c r="E701" s="209"/>
      <c r="F701" s="231"/>
      <c r="G701" s="231"/>
      <c r="H701" s="231"/>
      <c r="I701" s="232"/>
      <c r="J701" s="810" t="s">
        <v>562</v>
      </c>
      <c r="K701" s="646"/>
      <c r="L701" s="646"/>
      <c r="M701" s="127"/>
      <c r="N701" s="840"/>
      <c r="Q701" s="67"/>
    </row>
    <row r="702" spans="1:17" ht="12.75" customHeight="1">
      <c r="A702" s="768" t="s">
        <v>47</v>
      </c>
      <c r="B702" s="769"/>
      <c r="C702" s="153">
        <f aca="true" t="shared" si="92" ref="C702:I702">SUM(C703:C707)</f>
        <v>297754.272</v>
      </c>
      <c r="D702" s="153">
        <f t="shared" si="92"/>
        <v>99251.424</v>
      </c>
      <c r="E702" s="153">
        <f t="shared" si="92"/>
        <v>99251.424</v>
      </c>
      <c r="F702" s="153">
        <f t="shared" si="92"/>
        <v>99251.424</v>
      </c>
      <c r="G702" s="153">
        <f t="shared" si="92"/>
        <v>99251.424</v>
      </c>
      <c r="H702" s="153">
        <f t="shared" si="92"/>
        <v>99251.424</v>
      </c>
      <c r="I702" s="153">
        <f t="shared" si="92"/>
        <v>0</v>
      </c>
      <c r="J702" s="776"/>
      <c r="K702" s="617"/>
      <c r="L702" s="617"/>
      <c r="M702" s="129"/>
      <c r="N702" s="841"/>
      <c r="Q702" s="67"/>
    </row>
    <row r="703" spans="1:17" ht="12.75" customHeight="1" hidden="1">
      <c r="A703" s="768" t="s">
        <v>7</v>
      </c>
      <c r="B703" s="769"/>
      <c r="C703" s="153">
        <f>SUM(D703:F703)</f>
        <v>0</v>
      </c>
      <c r="D703" s="153">
        <f>D717</f>
        <v>0</v>
      </c>
      <c r="E703" s="153">
        <f>E717</f>
        <v>0</v>
      </c>
      <c r="F703" s="153">
        <f>F717</f>
        <v>0</v>
      </c>
      <c r="G703" s="153">
        <f>G717</f>
        <v>0</v>
      </c>
      <c r="H703" s="153">
        <f>H717</f>
        <v>0</v>
      </c>
      <c r="I703" s="233"/>
      <c r="J703" s="776"/>
      <c r="K703" s="617"/>
      <c r="L703" s="617"/>
      <c r="M703" s="129"/>
      <c r="N703" s="841"/>
      <c r="Q703" s="67"/>
    </row>
    <row r="704" spans="1:17" ht="12.75" customHeight="1">
      <c r="A704" s="768" t="s">
        <v>14</v>
      </c>
      <c r="B704" s="769"/>
      <c r="C704" s="153">
        <f>SUM(D704:F704)</f>
        <v>297754.272</v>
      </c>
      <c r="D704" s="153">
        <f aca="true" t="shared" si="93" ref="D704:H705">D711+D718</f>
        <v>99251.424</v>
      </c>
      <c r="E704" s="153">
        <f t="shared" si="93"/>
        <v>99251.424</v>
      </c>
      <c r="F704" s="153">
        <f t="shared" si="93"/>
        <v>99251.424</v>
      </c>
      <c r="G704" s="153">
        <f t="shared" si="93"/>
        <v>99251.424</v>
      </c>
      <c r="H704" s="153">
        <f t="shared" si="93"/>
        <v>99251.424</v>
      </c>
      <c r="I704" s="233"/>
      <c r="J704" s="776"/>
      <c r="K704" s="617"/>
      <c r="L704" s="617"/>
      <c r="M704" s="129"/>
      <c r="N704" s="841"/>
      <c r="Q704" s="67"/>
    </row>
    <row r="705" spans="1:17" ht="12.75" customHeight="1" hidden="1">
      <c r="A705" s="768" t="s">
        <v>15</v>
      </c>
      <c r="B705" s="769"/>
      <c r="C705" s="153">
        <f>SUM(D705:F705)</f>
        <v>0</v>
      </c>
      <c r="D705" s="153">
        <f t="shared" si="93"/>
        <v>0</v>
      </c>
      <c r="E705" s="153">
        <f t="shared" si="93"/>
        <v>0</v>
      </c>
      <c r="F705" s="153">
        <f t="shared" si="93"/>
        <v>0</v>
      </c>
      <c r="G705" s="153">
        <f t="shared" si="93"/>
        <v>0</v>
      </c>
      <c r="H705" s="153">
        <f t="shared" si="93"/>
        <v>0</v>
      </c>
      <c r="I705" s="233"/>
      <c r="J705" s="776"/>
      <c r="K705" s="612"/>
      <c r="L705" s="612"/>
      <c r="M705" s="108"/>
      <c r="N705" s="841"/>
      <c r="Q705" s="67"/>
    </row>
    <row r="706" spans="1:17" ht="12.75" customHeight="1" hidden="1">
      <c r="A706" s="768" t="s">
        <v>16</v>
      </c>
      <c r="B706" s="769"/>
      <c r="C706" s="153">
        <f>SUM(D706:F706)</f>
        <v>0</v>
      </c>
      <c r="D706" s="153"/>
      <c r="E706" s="153"/>
      <c r="F706" s="153"/>
      <c r="G706" s="153"/>
      <c r="H706" s="153"/>
      <c r="I706" s="233"/>
      <c r="J706" s="328"/>
      <c r="K706" s="612"/>
      <c r="L706" s="612"/>
      <c r="M706" s="108"/>
      <c r="N706" s="841"/>
      <c r="Q706" s="67"/>
    </row>
    <row r="707" spans="1:17" ht="12.75" customHeight="1" hidden="1">
      <c r="A707" s="795" t="s">
        <v>5</v>
      </c>
      <c r="B707" s="796"/>
      <c r="C707" s="154">
        <f>SUM(D707:F707)</f>
        <v>0</v>
      </c>
      <c r="D707" s="154"/>
      <c r="E707" s="154"/>
      <c r="F707" s="154"/>
      <c r="G707" s="154"/>
      <c r="H707" s="154"/>
      <c r="I707" s="234"/>
      <c r="J707" s="329"/>
      <c r="K707" s="613"/>
      <c r="L707" s="613"/>
      <c r="M707" s="117"/>
      <c r="N707" s="842"/>
      <c r="Q707" s="67"/>
    </row>
    <row r="708" spans="1:17" ht="46.5" customHeight="1">
      <c r="A708" s="380" t="s">
        <v>181</v>
      </c>
      <c r="B708" s="317" t="s">
        <v>182</v>
      </c>
      <c r="C708" s="209"/>
      <c r="D708" s="231"/>
      <c r="E708" s="209"/>
      <c r="F708" s="231"/>
      <c r="G708" s="231"/>
      <c r="H708" s="231"/>
      <c r="I708" s="785" t="s">
        <v>705</v>
      </c>
      <c r="J708" s="810" t="s">
        <v>566</v>
      </c>
      <c r="K708" s="616">
        <v>41640</v>
      </c>
      <c r="L708" s="616">
        <v>42370</v>
      </c>
      <c r="M708" s="127"/>
      <c r="N708" s="789"/>
      <c r="Q708" s="67"/>
    </row>
    <row r="709" spans="1:17" ht="12" customHeight="1">
      <c r="A709" s="768" t="s">
        <v>47</v>
      </c>
      <c r="B709" s="769"/>
      <c r="C709" s="111">
        <f aca="true" t="shared" si="94" ref="C709:H709">SUM(C710:C714)</f>
        <v>274684.272</v>
      </c>
      <c r="D709" s="111">
        <f t="shared" si="94"/>
        <v>91561.424</v>
      </c>
      <c r="E709" s="111">
        <f t="shared" si="94"/>
        <v>91561.424</v>
      </c>
      <c r="F709" s="111">
        <f t="shared" si="94"/>
        <v>91561.424</v>
      </c>
      <c r="G709" s="111">
        <f t="shared" si="94"/>
        <v>91561.424</v>
      </c>
      <c r="H709" s="111">
        <f t="shared" si="94"/>
        <v>91561.424</v>
      </c>
      <c r="I709" s="786"/>
      <c r="J709" s="776"/>
      <c r="K709" s="617"/>
      <c r="L709" s="617"/>
      <c r="M709" s="129"/>
      <c r="N709" s="790"/>
      <c r="Q709" s="67"/>
    </row>
    <row r="710" spans="1:17" ht="12.75" customHeight="1" hidden="1">
      <c r="A710" s="768" t="s">
        <v>7</v>
      </c>
      <c r="B710" s="769"/>
      <c r="C710" s="111">
        <f>SUM(D710:F710)</f>
        <v>0</v>
      </c>
      <c r="D710" s="111"/>
      <c r="E710" s="111"/>
      <c r="F710" s="111"/>
      <c r="G710" s="111"/>
      <c r="H710" s="111"/>
      <c r="I710" s="786"/>
      <c r="J710" s="776"/>
      <c r="K710" s="617"/>
      <c r="L710" s="617"/>
      <c r="M710" s="129"/>
      <c r="N710" s="790"/>
      <c r="Q710" s="67"/>
    </row>
    <row r="711" spans="1:17" ht="12.75" customHeight="1">
      <c r="A711" s="768" t="s">
        <v>14</v>
      </c>
      <c r="B711" s="769"/>
      <c r="C711" s="111">
        <f>SUM(D711:F711)</f>
        <v>274684.272</v>
      </c>
      <c r="D711" s="111">
        <v>91561.424</v>
      </c>
      <c r="E711" s="111">
        <v>91561.424</v>
      </c>
      <c r="F711" s="111">
        <v>91561.424</v>
      </c>
      <c r="G711" s="111">
        <v>91561.424</v>
      </c>
      <c r="H711" s="111">
        <v>91561.424</v>
      </c>
      <c r="I711" s="786"/>
      <c r="J711" s="776"/>
      <c r="K711" s="617"/>
      <c r="L711" s="617"/>
      <c r="M711" s="129">
        <v>22803.8319</v>
      </c>
      <c r="N711" s="790"/>
      <c r="Q711" s="67"/>
    </row>
    <row r="712" spans="1:17" ht="12.75" customHeight="1" hidden="1">
      <c r="A712" s="768" t="s">
        <v>15</v>
      </c>
      <c r="B712" s="769"/>
      <c r="C712" s="111">
        <f>SUM(D712:F712)</f>
        <v>0</v>
      </c>
      <c r="D712" s="111"/>
      <c r="E712" s="111"/>
      <c r="F712" s="111"/>
      <c r="G712" s="111"/>
      <c r="H712" s="111"/>
      <c r="I712" s="786"/>
      <c r="J712" s="776"/>
      <c r="K712" s="612"/>
      <c r="L712" s="612"/>
      <c r="M712" s="108"/>
      <c r="N712" s="790"/>
      <c r="Q712" s="67"/>
    </row>
    <row r="713" spans="1:17" ht="12.75" customHeight="1" hidden="1">
      <c r="A713" s="768" t="s">
        <v>16</v>
      </c>
      <c r="B713" s="769"/>
      <c r="C713" s="111">
        <f>SUM(D713:F713)</f>
        <v>0</v>
      </c>
      <c r="D713" s="111"/>
      <c r="E713" s="111"/>
      <c r="F713" s="111"/>
      <c r="G713" s="111"/>
      <c r="H713" s="111"/>
      <c r="I713" s="786"/>
      <c r="J713" s="776"/>
      <c r="K713" s="612"/>
      <c r="L713" s="612"/>
      <c r="M713" s="108"/>
      <c r="N713" s="790"/>
      <c r="Q713" s="67"/>
    </row>
    <row r="714" spans="1:17" ht="12.75" customHeight="1" hidden="1">
      <c r="A714" s="795" t="s">
        <v>5</v>
      </c>
      <c r="B714" s="796"/>
      <c r="C714" s="114">
        <f>SUM(D714:F714)</f>
        <v>0</v>
      </c>
      <c r="D714" s="114"/>
      <c r="E714" s="114"/>
      <c r="F714" s="114"/>
      <c r="G714" s="114"/>
      <c r="H714" s="114"/>
      <c r="I714" s="801"/>
      <c r="J714" s="777"/>
      <c r="K714" s="613"/>
      <c r="L714" s="613"/>
      <c r="M714" s="117"/>
      <c r="N714" s="805"/>
      <c r="Q714" s="67"/>
    </row>
    <row r="715" spans="1:17" ht="43.5" customHeight="1">
      <c r="A715" s="380" t="s">
        <v>184</v>
      </c>
      <c r="B715" s="317" t="s">
        <v>185</v>
      </c>
      <c r="C715" s="237"/>
      <c r="D715" s="237"/>
      <c r="E715" s="237"/>
      <c r="F715" s="237"/>
      <c r="G715" s="237"/>
      <c r="H715" s="237"/>
      <c r="I715" s="785" t="s">
        <v>706</v>
      </c>
      <c r="J715" s="843" t="s">
        <v>484</v>
      </c>
      <c r="K715" s="616">
        <v>41640</v>
      </c>
      <c r="L715" s="616">
        <v>42370</v>
      </c>
      <c r="M715" s="127"/>
      <c r="N715" s="840"/>
      <c r="Q715" s="67"/>
    </row>
    <row r="716" spans="1:17" ht="12.75" customHeight="1">
      <c r="A716" s="768" t="s">
        <v>47</v>
      </c>
      <c r="B716" s="769"/>
      <c r="C716" s="111">
        <f aca="true" t="shared" si="95" ref="C716:H716">SUM(C717:C721)</f>
        <v>23070</v>
      </c>
      <c r="D716" s="111">
        <f t="shared" si="95"/>
        <v>7690</v>
      </c>
      <c r="E716" s="111">
        <f t="shared" si="95"/>
        <v>7690</v>
      </c>
      <c r="F716" s="111">
        <f t="shared" si="95"/>
        <v>7690</v>
      </c>
      <c r="G716" s="111">
        <f t="shared" si="95"/>
        <v>7690</v>
      </c>
      <c r="H716" s="111">
        <f t="shared" si="95"/>
        <v>7690</v>
      </c>
      <c r="I716" s="786"/>
      <c r="J716" s="844"/>
      <c r="K716" s="617"/>
      <c r="L716" s="617"/>
      <c r="M716" s="129"/>
      <c r="N716" s="841"/>
      <c r="Q716" s="67"/>
    </row>
    <row r="717" spans="1:17" ht="12.75" customHeight="1" hidden="1">
      <c r="A717" s="768" t="s">
        <v>7</v>
      </c>
      <c r="B717" s="769"/>
      <c r="C717" s="111">
        <f>SUM(D717:F717)</f>
        <v>0</v>
      </c>
      <c r="D717" s="111"/>
      <c r="E717" s="111"/>
      <c r="F717" s="111"/>
      <c r="G717" s="111"/>
      <c r="H717" s="111"/>
      <c r="I717" s="786"/>
      <c r="J717" s="844"/>
      <c r="K717" s="617"/>
      <c r="L717" s="617"/>
      <c r="M717" s="129"/>
      <c r="N717" s="841"/>
      <c r="Q717" s="67"/>
    </row>
    <row r="718" spans="1:17" ht="12.75" customHeight="1">
      <c r="A718" s="768" t="s">
        <v>14</v>
      </c>
      <c r="B718" s="769"/>
      <c r="C718" s="111">
        <f>SUM(D718:F718)</f>
        <v>23070</v>
      </c>
      <c r="D718" s="111">
        <v>7690</v>
      </c>
      <c r="E718" s="111">
        <v>7690</v>
      </c>
      <c r="F718" s="111">
        <v>7690</v>
      </c>
      <c r="G718" s="111">
        <v>7690</v>
      </c>
      <c r="H718" s="111">
        <v>7690</v>
      </c>
      <c r="I718" s="786"/>
      <c r="J718" s="844"/>
      <c r="K718" s="617"/>
      <c r="L718" s="617"/>
      <c r="M718" s="129">
        <v>7690</v>
      </c>
      <c r="N718" s="841"/>
      <c r="Q718" s="67"/>
    </row>
    <row r="719" spans="1:17" ht="12.75" customHeight="1" hidden="1">
      <c r="A719" s="768" t="s">
        <v>15</v>
      </c>
      <c r="B719" s="769"/>
      <c r="C719" s="111">
        <f>SUM(D719:F719)</f>
        <v>0</v>
      </c>
      <c r="D719" s="111"/>
      <c r="E719" s="111"/>
      <c r="F719" s="111"/>
      <c r="G719" s="111"/>
      <c r="H719" s="111"/>
      <c r="I719" s="786"/>
      <c r="J719" s="844"/>
      <c r="K719" s="612"/>
      <c r="L719" s="612"/>
      <c r="M719" s="108"/>
      <c r="N719" s="841"/>
      <c r="Q719" s="67"/>
    </row>
    <row r="720" spans="1:17" ht="12.75" customHeight="1" hidden="1">
      <c r="A720" s="768" t="s">
        <v>16</v>
      </c>
      <c r="B720" s="769"/>
      <c r="C720" s="111">
        <f>SUM(D720:F720)</f>
        <v>0</v>
      </c>
      <c r="D720" s="111"/>
      <c r="E720" s="111"/>
      <c r="F720" s="111"/>
      <c r="G720" s="111"/>
      <c r="H720" s="111"/>
      <c r="I720" s="305"/>
      <c r="J720" s="844"/>
      <c r="K720" s="612"/>
      <c r="L720" s="612"/>
      <c r="M720" s="108"/>
      <c r="N720" s="841"/>
      <c r="Q720" s="67"/>
    </row>
    <row r="721" spans="1:17" ht="12.75" customHeight="1" hidden="1">
      <c r="A721" s="795" t="s">
        <v>5</v>
      </c>
      <c r="B721" s="796"/>
      <c r="C721" s="114">
        <f>SUM(D721:F721)</f>
        <v>0</v>
      </c>
      <c r="D721" s="114"/>
      <c r="E721" s="114"/>
      <c r="F721" s="114"/>
      <c r="G721" s="114"/>
      <c r="H721" s="114"/>
      <c r="I721" s="319"/>
      <c r="J721" s="845"/>
      <c r="K721" s="613"/>
      <c r="L721" s="613"/>
      <c r="M721" s="117"/>
      <c r="N721" s="842"/>
      <c r="Q721" s="67"/>
    </row>
    <row r="722" spans="1:17" ht="40.5" customHeight="1">
      <c r="A722" s="380" t="s">
        <v>186</v>
      </c>
      <c r="B722" s="317" t="s">
        <v>187</v>
      </c>
      <c r="C722" s="237"/>
      <c r="D722" s="237"/>
      <c r="E722" s="237"/>
      <c r="F722" s="237"/>
      <c r="G722" s="237"/>
      <c r="H722" s="237"/>
      <c r="I722" s="239"/>
      <c r="J722" s="846" t="s">
        <v>566</v>
      </c>
      <c r="K722" s="247"/>
      <c r="L722" s="247"/>
      <c r="M722" s="127"/>
      <c r="N722" s="840"/>
      <c r="Q722" s="67"/>
    </row>
    <row r="723" spans="1:17" ht="12.75" customHeight="1">
      <c r="A723" s="768" t="s">
        <v>47</v>
      </c>
      <c r="B723" s="769"/>
      <c r="C723" s="153">
        <f aca="true" t="shared" si="96" ref="C723:H723">SUM(C724:C728)</f>
        <v>377645.12344</v>
      </c>
      <c r="D723" s="153">
        <f t="shared" si="96"/>
        <v>126308.37448</v>
      </c>
      <c r="E723" s="153">
        <f t="shared" si="96"/>
        <v>125668.37448</v>
      </c>
      <c r="F723" s="153">
        <f t="shared" si="96"/>
        <v>125668.37448</v>
      </c>
      <c r="G723" s="153">
        <f t="shared" si="96"/>
        <v>124552.98790000001</v>
      </c>
      <c r="H723" s="153">
        <f t="shared" si="96"/>
        <v>124552.98790000001</v>
      </c>
      <c r="I723" s="305"/>
      <c r="J723" s="847"/>
      <c r="K723" s="668"/>
      <c r="L723" s="668"/>
      <c r="M723" s="129"/>
      <c r="N723" s="841"/>
      <c r="Q723" s="67"/>
    </row>
    <row r="724" spans="1:17" ht="12.75" customHeight="1">
      <c r="A724" s="768" t="s">
        <v>7</v>
      </c>
      <c r="B724" s="769"/>
      <c r="C724" s="153">
        <f>SUM(D724:F724)</f>
        <v>640</v>
      </c>
      <c r="D724" s="153">
        <f aca="true" t="shared" si="97" ref="D724:H726">D731+D738</f>
        <v>640</v>
      </c>
      <c r="E724" s="153">
        <f t="shared" si="97"/>
        <v>0</v>
      </c>
      <c r="F724" s="153">
        <f t="shared" si="97"/>
        <v>0</v>
      </c>
      <c r="G724" s="153">
        <f t="shared" si="97"/>
        <v>640</v>
      </c>
      <c r="H724" s="153">
        <f t="shared" si="97"/>
        <v>640</v>
      </c>
      <c r="I724" s="305"/>
      <c r="J724" s="847"/>
      <c r="K724" s="668"/>
      <c r="L724" s="668"/>
      <c r="M724" s="129"/>
      <c r="N724" s="841"/>
      <c r="Q724" s="67"/>
    </row>
    <row r="725" spans="1:17" ht="12.75" customHeight="1">
      <c r="A725" s="768" t="s">
        <v>14</v>
      </c>
      <c r="B725" s="769"/>
      <c r="C725" s="153">
        <f>SUM(D725:F725)</f>
        <v>377005.12344</v>
      </c>
      <c r="D725" s="153">
        <f t="shared" si="97"/>
        <v>125668.37448</v>
      </c>
      <c r="E725" s="153">
        <f t="shared" si="97"/>
        <v>125668.37448</v>
      </c>
      <c r="F725" s="153">
        <f t="shared" si="97"/>
        <v>125668.37448</v>
      </c>
      <c r="G725" s="153">
        <f t="shared" si="97"/>
        <v>123912.98790000001</v>
      </c>
      <c r="H725" s="153">
        <f t="shared" si="97"/>
        <v>123912.98790000001</v>
      </c>
      <c r="I725" s="305"/>
      <c r="J725" s="847"/>
      <c r="K725" s="668"/>
      <c r="L725" s="668"/>
      <c r="M725" s="129"/>
      <c r="N725" s="841"/>
      <c r="Q725" s="67"/>
    </row>
    <row r="726" spans="1:17" ht="12.75" customHeight="1" hidden="1">
      <c r="A726" s="768" t="s">
        <v>15</v>
      </c>
      <c r="B726" s="769"/>
      <c r="C726" s="153">
        <f>SUM(D726:F726)</f>
        <v>0</v>
      </c>
      <c r="D726" s="153">
        <f t="shared" si="97"/>
        <v>0</v>
      </c>
      <c r="E726" s="153">
        <f t="shared" si="97"/>
        <v>0</v>
      </c>
      <c r="F726" s="153">
        <f t="shared" si="97"/>
        <v>0</v>
      </c>
      <c r="G726" s="153">
        <f t="shared" si="97"/>
        <v>0</v>
      </c>
      <c r="H726" s="153">
        <f t="shared" si="97"/>
        <v>0</v>
      </c>
      <c r="I726" s="305"/>
      <c r="J726" s="847"/>
      <c r="K726" s="246"/>
      <c r="L726" s="246"/>
      <c r="M726" s="108"/>
      <c r="N726" s="841"/>
      <c r="Q726" s="67"/>
    </row>
    <row r="727" spans="1:17" ht="12.75" customHeight="1" hidden="1">
      <c r="A727" s="768" t="s">
        <v>16</v>
      </c>
      <c r="B727" s="769"/>
      <c r="C727" s="153">
        <f>SUM(D727:F727)</f>
        <v>0</v>
      </c>
      <c r="D727" s="153"/>
      <c r="E727" s="153"/>
      <c r="F727" s="153"/>
      <c r="G727" s="153"/>
      <c r="H727" s="153"/>
      <c r="I727" s="305"/>
      <c r="J727" s="847"/>
      <c r="K727" s="246"/>
      <c r="L727" s="246"/>
      <c r="M727" s="108"/>
      <c r="N727" s="841"/>
      <c r="Q727" s="67"/>
    </row>
    <row r="728" spans="1:17" ht="12.75" customHeight="1" hidden="1">
      <c r="A728" s="795" t="s">
        <v>5</v>
      </c>
      <c r="B728" s="796"/>
      <c r="C728" s="154">
        <f>SUM(D728:F728)</f>
        <v>0</v>
      </c>
      <c r="D728" s="154"/>
      <c r="E728" s="154"/>
      <c r="F728" s="154"/>
      <c r="G728" s="154"/>
      <c r="H728" s="154"/>
      <c r="I728" s="319"/>
      <c r="J728" s="848"/>
      <c r="K728" s="669"/>
      <c r="L728" s="669"/>
      <c r="M728" s="117"/>
      <c r="N728" s="842"/>
      <c r="Q728" s="67"/>
    </row>
    <row r="729" spans="1:17" ht="35.25" customHeight="1">
      <c r="A729" s="380" t="s">
        <v>188</v>
      </c>
      <c r="B729" s="317" t="s">
        <v>189</v>
      </c>
      <c r="C729" s="105"/>
      <c r="D729" s="105"/>
      <c r="E729" s="105"/>
      <c r="F729" s="105"/>
      <c r="G729" s="105"/>
      <c r="H729" s="105"/>
      <c r="I729" s="785" t="s">
        <v>700</v>
      </c>
      <c r="J729" s="810" t="s">
        <v>566</v>
      </c>
      <c r="K729" s="616">
        <v>41640</v>
      </c>
      <c r="L729" s="616">
        <v>42735</v>
      </c>
      <c r="M729" s="127"/>
      <c r="N729" s="840"/>
      <c r="Q729" s="67"/>
    </row>
    <row r="730" spans="1:17" ht="12.75" customHeight="1">
      <c r="A730" s="768" t="s">
        <v>47</v>
      </c>
      <c r="B730" s="769"/>
      <c r="C730" s="111">
        <f aca="true" t="shared" si="98" ref="C730:H730">SUM(C731:C735)</f>
        <v>110351.449</v>
      </c>
      <c r="D730" s="111">
        <f t="shared" si="98"/>
        <v>37210.483</v>
      </c>
      <c r="E730" s="111">
        <f t="shared" si="98"/>
        <v>36570.483</v>
      </c>
      <c r="F730" s="111">
        <f t="shared" si="98"/>
        <v>36570.483</v>
      </c>
      <c r="G730" s="111">
        <f t="shared" si="98"/>
        <v>37104.50939</v>
      </c>
      <c r="H730" s="111">
        <f t="shared" si="98"/>
        <v>37104.50939</v>
      </c>
      <c r="I730" s="786"/>
      <c r="J730" s="776"/>
      <c r="K730" s="617"/>
      <c r="L730" s="617"/>
      <c r="M730" s="129"/>
      <c r="N730" s="841"/>
      <c r="Q730" s="67"/>
    </row>
    <row r="731" spans="1:17" ht="12.75" customHeight="1">
      <c r="A731" s="768" t="s">
        <v>7</v>
      </c>
      <c r="B731" s="769"/>
      <c r="C731" s="111">
        <f>SUM(D731:F731)</f>
        <v>640</v>
      </c>
      <c r="D731" s="111">
        <v>640</v>
      </c>
      <c r="E731" s="111"/>
      <c r="F731" s="111"/>
      <c r="G731" s="111">
        <v>640</v>
      </c>
      <c r="H731" s="111">
        <v>640</v>
      </c>
      <c r="I731" s="786"/>
      <c r="J731" s="776"/>
      <c r="K731" s="617"/>
      <c r="L731" s="617"/>
      <c r="M731" s="129"/>
      <c r="N731" s="841"/>
      <c r="Q731" s="67"/>
    </row>
    <row r="732" spans="1:17" ht="12.75" customHeight="1">
      <c r="A732" s="768" t="s">
        <v>14</v>
      </c>
      <c r="B732" s="769"/>
      <c r="C732" s="111">
        <f>SUM(D732:F732)</f>
        <v>109711.449</v>
      </c>
      <c r="D732" s="111">
        <f>37210.483-640</f>
        <v>36570.483</v>
      </c>
      <c r="E732" s="111">
        <v>36570.483</v>
      </c>
      <c r="F732" s="111">
        <v>36570.483</v>
      </c>
      <c r="G732" s="111">
        <f>37104.50939-640</f>
        <v>36464.50939</v>
      </c>
      <c r="H732" s="111">
        <f>37104.50939-640</f>
        <v>36464.50939</v>
      </c>
      <c r="I732" s="786"/>
      <c r="J732" s="776"/>
      <c r="K732" s="617"/>
      <c r="L732" s="617"/>
      <c r="M732" s="129">
        <v>3556.988</v>
      </c>
      <c r="N732" s="841"/>
      <c r="Q732" s="67"/>
    </row>
    <row r="733" spans="1:17" ht="12.75" customHeight="1" hidden="1">
      <c r="A733" s="768" t="s">
        <v>15</v>
      </c>
      <c r="B733" s="769"/>
      <c r="C733" s="111">
        <f>SUM(D733:F733)</f>
        <v>0</v>
      </c>
      <c r="D733" s="111"/>
      <c r="E733" s="111"/>
      <c r="F733" s="111"/>
      <c r="G733" s="111"/>
      <c r="H733" s="111"/>
      <c r="I733" s="786"/>
      <c r="J733" s="776"/>
      <c r="K733" s="612"/>
      <c r="L733" s="612"/>
      <c r="M733" s="108"/>
      <c r="N733" s="841"/>
      <c r="Q733" s="67"/>
    </row>
    <row r="734" spans="1:17" ht="12.75" customHeight="1" hidden="1">
      <c r="A734" s="768" t="s">
        <v>16</v>
      </c>
      <c r="B734" s="769"/>
      <c r="C734" s="111">
        <f>SUM(D734:F734)</f>
        <v>0</v>
      </c>
      <c r="D734" s="111"/>
      <c r="E734" s="111"/>
      <c r="F734" s="111"/>
      <c r="G734" s="111"/>
      <c r="H734" s="111"/>
      <c r="I734" s="305"/>
      <c r="J734" s="776"/>
      <c r="K734" s="612"/>
      <c r="L734" s="612"/>
      <c r="M734" s="108"/>
      <c r="N734" s="841"/>
      <c r="Q734" s="67"/>
    </row>
    <row r="735" spans="1:17" ht="12.75" customHeight="1" hidden="1">
      <c r="A735" s="795" t="s">
        <v>5</v>
      </c>
      <c r="B735" s="796"/>
      <c r="C735" s="114">
        <f>SUM(D735:F735)</f>
        <v>0</v>
      </c>
      <c r="D735" s="114"/>
      <c r="E735" s="114"/>
      <c r="F735" s="114"/>
      <c r="G735" s="114"/>
      <c r="H735" s="114"/>
      <c r="I735" s="319"/>
      <c r="J735" s="777"/>
      <c r="K735" s="613"/>
      <c r="L735" s="613"/>
      <c r="M735" s="117"/>
      <c r="N735" s="842"/>
      <c r="Q735" s="67"/>
    </row>
    <row r="736" spans="1:17" ht="69" customHeight="1">
      <c r="A736" s="380" t="s">
        <v>190</v>
      </c>
      <c r="B736" s="317" t="s">
        <v>191</v>
      </c>
      <c r="C736" s="105"/>
      <c r="D736" s="105"/>
      <c r="E736" s="105"/>
      <c r="F736" s="105"/>
      <c r="G736" s="105"/>
      <c r="H736" s="105"/>
      <c r="I736" s="785" t="s">
        <v>700</v>
      </c>
      <c r="J736" s="810" t="s">
        <v>566</v>
      </c>
      <c r="K736" s="616">
        <v>41640</v>
      </c>
      <c r="L736" s="616">
        <v>42735</v>
      </c>
      <c r="M736" s="127"/>
      <c r="N736" s="840"/>
      <c r="Q736" s="67"/>
    </row>
    <row r="737" spans="1:17" ht="12.75" customHeight="1">
      <c r="A737" s="768" t="s">
        <v>47</v>
      </c>
      <c r="B737" s="769"/>
      <c r="C737" s="111">
        <f aca="true" t="shared" si="99" ref="C737:H737">SUM(C738:C742)</f>
        <v>267293.67444000003</v>
      </c>
      <c r="D737" s="111">
        <f t="shared" si="99"/>
        <v>89097.89148</v>
      </c>
      <c r="E737" s="111">
        <f t="shared" si="99"/>
        <v>89097.89148</v>
      </c>
      <c r="F737" s="111">
        <f t="shared" si="99"/>
        <v>89097.89148</v>
      </c>
      <c r="G737" s="111">
        <f t="shared" si="99"/>
        <v>87448.47851</v>
      </c>
      <c r="H737" s="111">
        <f t="shared" si="99"/>
        <v>87448.47851</v>
      </c>
      <c r="I737" s="786"/>
      <c r="J737" s="776"/>
      <c r="K737" s="617"/>
      <c r="L737" s="617"/>
      <c r="M737" s="129"/>
      <c r="N737" s="841"/>
      <c r="Q737" s="67"/>
    </row>
    <row r="738" spans="1:17" ht="12.75" customHeight="1" hidden="1">
      <c r="A738" s="768" t="s">
        <v>7</v>
      </c>
      <c r="B738" s="769"/>
      <c r="C738" s="111">
        <f>SUM(D738:F738)</f>
        <v>0</v>
      </c>
      <c r="D738" s="111"/>
      <c r="E738" s="111"/>
      <c r="F738" s="111"/>
      <c r="G738" s="111"/>
      <c r="H738" s="111"/>
      <c r="I738" s="786"/>
      <c r="J738" s="776"/>
      <c r="K738" s="617"/>
      <c r="L738" s="617"/>
      <c r="M738" s="129"/>
      <c r="N738" s="841"/>
      <c r="Q738" s="67"/>
    </row>
    <row r="739" spans="1:17" ht="12.75" customHeight="1">
      <c r="A739" s="768" t="s">
        <v>14</v>
      </c>
      <c r="B739" s="769"/>
      <c r="C739" s="111">
        <f>SUM(D739:F739)</f>
        <v>267293.67444000003</v>
      </c>
      <c r="D739" s="111">
        <v>89097.89148</v>
      </c>
      <c r="E739" s="111">
        <v>89097.89148</v>
      </c>
      <c r="F739" s="111">
        <v>89097.89148</v>
      </c>
      <c r="G739" s="111">
        <v>87448.47851</v>
      </c>
      <c r="H739" s="111">
        <v>87448.47851</v>
      </c>
      <c r="I739" s="786"/>
      <c r="J739" s="776"/>
      <c r="K739" s="617"/>
      <c r="L739" s="617"/>
      <c r="M739" s="129">
        <v>57282.6918</v>
      </c>
      <c r="N739" s="841"/>
      <c r="Q739" s="67"/>
    </row>
    <row r="740" spans="1:17" ht="12.75" customHeight="1" hidden="1">
      <c r="A740" s="768" t="s">
        <v>15</v>
      </c>
      <c r="B740" s="769"/>
      <c r="C740" s="111">
        <f>SUM(D740:F740)</f>
        <v>0</v>
      </c>
      <c r="D740" s="111"/>
      <c r="E740" s="111"/>
      <c r="F740" s="111"/>
      <c r="G740" s="111"/>
      <c r="H740" s="111"/>
      <c r="I740" s="786"/>
      <c r="J740" s="776"/>
      <c r="K740" s="612"/>
      <c r="L740" s="612"/>
      <c r="M740" s="108"/>
      <c r="N740" s="841"/>
      <c r="Q740" s="67"/>
    </row>
    <row r="741" spans="1:17" ht="12.75" customHeight="1" hidden="1">
      <c r="A741" s="768" t="s">
        <v>16</v>
      </c>
      <c r="B741" s="769"/>
      <c r="C741" s="111">
        <f>SUM(D741:F741)</f>
        <v>0</v>
      </c>
      <c r="D741" s="111"/>
      <c r="E741" s="111"/>
      <c r="F741" s="111"/>
      <c r="G741" s="111"/>
      <c r="H741" s="111"/>
      <c r="I741" s="305"/>
      <c r="J741" s="776"/>
      <c r="K741" s="612"/>
      <c r="L741" s="612"/>
      <c r="M741" s="108"/>
      <c r="N741" s="841"/>
      <c r="Q741" s="67"/>
    </row>
    <row r="742" spans="1:17" ht="12.75" customHeight="1" hidden="1">
      <c r="A742" s="795" t="s">
        <v>5</v>
      </c>
      <c r="B742" s="796"/>
      <c r="C742" s="114">
        <f>SUM(D742:F742)</f>
        <v>0</v>
      </c>
      <c r="D742" s="114"/>
      <c r="E742" s="114"/>
      <c r="F742" s="114"/>
      <c r="G742" s="114"/>
      <c r="H742" s="114"/>
      <c r="I742" s="319"/>
      <c r="J742" s="777"/>
      <c r="K742" s="613"/>
      <c r="L742" s="613"/>
      <c r="M742" s="117"/>
      <c r="N742" s="842"/>
      <c r="Q742" s="67"/>
    </row>
    <row r="743" spans="1:17" ht="33.75" customHeight="1">
      <c r="A743" s="380" t="s">
        <v>192</v>
      </c>
      <c r="B743" s="317" t="s">
        <v>193</v>
      </c>
      <c r="C743" s="237"/>
      <c r="D743" s="237"/>
      <c r="E743" s="237"/>
      <c r="F743" s="237"/>
      <c r="G743" s="237"/>
      <c r="H743" s="237"/>
      <c r="I743" s="239"/>
      <c r="J743" s="846" t="s">
        <v>562</v>
      </c>
      <c r="K743" s="247"/>
      <c r="L743" s="247"/>
      <c r="M743" s="127"/>
      <c r="N743" s="840"/>
      <c r="Q743" s="67"/>
    </row>
    <row r="744" spans="1:17" ht="12.75" customHeight="1">
      <c r="A744" s="768" t="s">
        <v>47</v>
      </c>
      <c r="B744" s="769"/>
      <c r="C744" s="153">
        <f aca="true" t="shared" si="100" ref="C744:H744">SUM(C745:C749)</f>
        <v>139533.03962</v>
      </c>
      <c r="D744" s="153">
        <f t="shared" si="100"/>
        <v>139533.03962</v>
      </c>
      <c r="E744" s="153">
        <f t="shared" si="100"/>
        <v>0</v>
      </c>
      <c r="F744" s="153">
        <f t="shared" si="100"/>
        <v>0</v>
      </c>
      <c r="G744" s="153">
        <f t="shared" si="100"/>
        <v>123371.14697</v>
      </c>
      <c r="H744" s="153">
        <f t="shared" si="100"/>
        <v>123371.14697</v>
      </c>
      <c r="I744" s="305"/>
      <c r="J744" s="847"/>
      <c r="K744" s="668"/>
      <c r="L744" s="668"/>
      <c r="M744" s="129"/>
      <c r="N744" s="841"/>
      <c r="Q744" s="67"/>
    </row>
    <row r="745" spans="1:17" ht="12.75" customHeight="1" hidden="1">
      <c r="A745" s="768" t="s">
        <v>7</v>
      </c>
      <c r="B745" s="769"/>
      <c r="C745" s="153">
        <f>SUM(D745:F745)</f>
        <v>0</v>
      </c>
      <c r="D745" s="153">
        <f aca="true" t="shared" si="101" ref="D745:H747">D752+D759+D766+D773</f>
        <v>0</v>
      </c>
      <c r="E745" s="153">
        <f t="shared" si="101"/>
        <v>0</v>
      </c>
      <c r="F745" s="153">
        <f t="shared" si="101"/>
        <v>0</v>
      </c>
      <c r="G745" s="153">
        <f t="shared" si="101"/>
        <v>0</v>
      </c>
      <c r="H745" s="153">
        <f t="shared" si="101"/>
        <v>0</v>
      </c>
      <c r="I745" s="305"/>
      <c r="J745" s="847"/>
      <c r="K745" s="668"/>
      <c r="L745" s="668"/>
      <c r="M745" s="129"/>
      <c r="N745" s="841"/>
      <c r="Q745" s="67"/>
    </row>
    <row r="746" spans="1:17" ht="12.75" customHeight="1">
      <c r="A746" s="768" t="s">
        <v>14</v>
      </c>
      <c r="B746" s="769"/>
      <c r="C746" s="153">
        <f>SUM(D746:F746)</f>
        <v>139533.03962</v>
      </c>
      <c r="D746" s="153">
        <f>D753+D760+D767+D774+D793+D796</f>
        <v>139533.03962</v>
      </c>
      <c r="E746" s="153">
        <f>E753+E760+E767+E774+E793+E796</f>
        <v>0</v>
      </c>
      <c r="F746" s="153">
        <f>F753+F760+F767+F774+F793+F796</f>
        <v>0</v>
      </c>
      <c r="G746" s="153">
        <f>G753+G760+G767+G774+G793+G796</f>
        <v>123371.14697</v>
      </c>
      <c r="H746" s="153">
        <f>H753+H760+H767+H774+H793+H796</f>
        <v>123371.14697</v>
      </c>
      <c r="I746" s="305"/>
      <c r="J746" s="847"/>
      <c r="K746" s="668"/>
      <c r="L746" s="668"/>
      <c r="M746" s="129"/>
      <c r="N746" s="841"/>
      <c r="Q746" s="67"/>
    </row>
    <row r="747" spans="1:17" ht="12.75" customHeight="1" hidden="1">
      <c r="A747" s="768" t="s">
        <v>15</v>
      </c>
      <c r="B747" s="769"/>
      <c r="C747" s="153">
        <f>SUM(D747:F747)</f>
        <v>0</v>
      </c>
      <c r="D747" s="153">
        <f t="shared" si="101"/>
        <v>0</v>
      </c>
      <c r="E747" s="153">
        <f t="shared" si="101"/>
        <v>0</v>
      </c>
      <c r="F747" s="153">
        <f t="shared" si="101"/>
        <v>0</v>
      </c>
      <c r="G747" s="153">
        <f t="shared" si="101"/>
        <v>0</v>
      </c>
      <c r="H747" s="153">
        <f t="shared" si="101"/>
        <v>0</v>
      </c>
      <c r="I747" s="305"/>
      <c r="J747" s="847"/>
      <c r="K747" s="246"/>
      <c r="L747" s="246"/>
      <c r="M747" s="108"/>
      <c r="N747" s="841"/>
      <c r="Q747" s="67"/>
    </row>
    <row r="748" spans="1:17" ht="12.75" customHeight="1" hidden="1">
      <c r="A748" s="768" t="s">
        <v>16</v>
      </c>
      <c r="B748" s="769"/>
      <c r="C748" s="153">
        <f>SUM(D748:F748)</f>
        <v>0</v>
      </c>
      <c r="D748" s="153">
        <f>D755+D762+D769+D776</f>
        <v>0</v>
      </c>
      <c r="E748" s="153"/>
      <c r="F748" s="153"/>
      <c r="G748" s="153"/>
      <c r="H748" s="153"/>
      <c r="I748" s="305"/>
      <c r="J748" s="847"/>
      <c r="K748" s="246"/>
      <c r="L748" s="246"/>
      <c r="M748" s="108"/>
      <c r="N748" s="841"/>
      <c r="Q748" s="67"/>
    </row>
    <row r="749" spans="1:17" ht="12.75" customHeight="1" hidden="1">
      <c r="A749" s="795" t="s">
        <v>5</v>
      </c>
      <c r="B749" s="796"/>
      <c r="C749" s="154">
        <f>SUM(D749:F749)</f>
        <v>0</v>
      </c>
      <c r="D749" s="154">
        <f>D756+D763+D770+D777</f>
        <v>0</v>
      </c>
      <c r="E749" s="154"/>
      <c r="F749" s="154"/>
      <c r="G749" s="154"/>
      <c r="H749" s="154"/>
      <c r="I749" s="319"/>
      <c r="J749" s="848"/>
      <c r="K749" s="669"/>
      <c r="L749" s="669"/>
      <c r="M749" s="117"/>
      <c r="N749" s="842"/>
      <c r="Q749" s="67"/>
    </row>
    <row r="750" spans="1:17" ht="52.5" customHeight="1">
      <c r="A750" s="380" t="s">
        <v>194</v>
      </c>
      <c r="B750" s="317" t="s">
        <v>195</v>
      </c>
      <c r="C750" s="105"/>
      <c r="D750" s="105"/>
      <c r="E750" s="105"/>
      <c r="F750" s="105"/>
      <c r="G750" s="105"/>
      <c r="H750" s="105"/>
      <c r="I750" s="785" t="s">
        <v>707</v>
      </c>
      <c r="J750" s="810" t="s">
        <v>484</v>
      </c>
      <c r="K750" s="616">
        <v>41699</v>
      </c>
      <c r="L750" s="616">
        <v>42735</v>
      </c>
      <c r="M750" s="127"/>
      <c r="N750" s="840"/>
      <c r="Q750" s="67"/>
    </row>
    <row r="751" spans="1:17" ht="12.75" customHeight="1">
      <c r="A751" s="768" t="s">
        <v>47</v>
      </c>
      <c r="B751" s="769"/>
      <c r="C751" s="111">
        <f aca="true" t="shared" si="102" ref="C751:H751">SUM(C752:C756)</f>
        <v>19579.665</v>
      </c>
      <c r="D751" s="111">
        <f>SUM(D752:D756)</f>
        <v>19579.665</v>
      </c>
      <c r="E751" s="111">
        <f t="shared" si="102"/>
        <v>0</v>
      </c>
      <c r="F751" s="111">
        <f t="shared" si="102"/>
        <v>0</v>
      </c>
      <c r="G751" s="111">
        <f t="shared" si="102"/>
        <v>19501.91125</v>
      </c>
      <c r="H751" s="111">
        <f t="shared" si="102"/>
        <v>19501.91125</v>
      </c>
      <c r="I751" s="786"/>
      <c r="J751" s="776"/>
      <c r="K751" s="617"/>
      <c r="L751" s="617"/>
      <c r="M751" s="129"/>
      <c r="N751" s="841"/>
      <c r="Q751" s="67"/>
    </row>
    <row r="752" spans="1:17" ht="12.75" customHeight="1" hidden="1">
      <c r="A752" s="768" t="s">
        <v>7</v>
      </c>
      <c r="B752" s="769"/>
      <c r="C752" s="111">
        <f>SUM(D752:F752)</f>
        <v>0</v>
      </c>
      <c r="D752" s="111"/>
      <c r="E752" s="111"/>
      <c r="F752" s="111"/>
      <c r="G752" s="111"/>
      <c r="H752" s="111"/>
      <c r="I752" s="786"/>
      <c r="J752" s="776"/>
      <c r="K752" s="617"/>
      <c r="L752" s="617"/>
      <c r="M752" s="129"/>
      <c r="N752" s="841"/>
      <c r="Q752" s="67"/>
    </row>
    <row r="753" spans="1:17" ht="12.75" customHeight="1">
      <c r="A753" s="768" t="s">
        <v>14</v>
      </c>
      <c r="B753" s="769"/>
      <c r="C753" s="111">
        <f>SUM(D753:F753)</f>
        <v>19579.665</v>
      </c>
      <c r="D753" s="111">
        <v>19579.665</v>
      </c>
      <c r="E753" s="111"/>
      <c r="F753" s="111"/>
      <c r="G753" s="111">
        <v>19501.91125</v>
      </c>
      <c r="H753" s="111">
        <v>19501.91125</v>
      </c>
      <c r="I753" s="786"/>
      <c r="J753" s="776"/>
      <c r="K753" s="617"/>
      <c r="L753" s="617"/>
      <c r="M753" s="129">
        <v>19501.91125</v>
      </c>
      <c r="N753" s="841"/>
      <c r="Q753" s="67"/>
    </row>
    <row r="754" spans="1:17" ht="12.75" customHeight="1" hidden="1">
      <c r="A754" s="768" t="s">
        <v>15</v>
      </c>
      <c r="B754" s="769"/>
      <c r="C754" s="111">
        <f>SUM(D754:F754)</f>
        <v>0</v>
      </c>
      <c r="D754" s="111"/>
      <c r="E754" s="111"/>
      <c r="F754" s="111"/>
      <c r="G754" s="111"/>
      <c r="H754" s="111"/>
      <c r="I754" s="786"/>
      <c r="J754" s="776"/>
      <c r="K754" s="612"/>
      <c r="L754" s="612"/>
      <c r="M754" s="108"/>
      <c r="N754" s="841"/>
      <c r="Q754" s="67"/>
    </row>
    <row r="755" spans="1:17" ht="12.75" customHeight="1" hidden="1">
      <c r="A755" s="768" t="s">
        <v>16</v>
      </c>
      <c r="B755" s="769"/>
      <c r="C755" s="111">
        <f>SUM(D755:F755)</f>
        <v>0</v>
      </c>
      <c r="D755" s="111"/>
      <c r="E755" s="111"/>
      <c r="F755" s="111"/>
      <c r="G755" s="111"/>
      <c r="H755" s="111"/>
      <c r="I755" s="315"/>
      <c r="J755" s="776"/>
      <c r="K755" s="612"/>
      <c r="L755" s="612"/>
      <c r="M755" s="108"/>
      <c r="N755" s="841"/>
      <c r="Q755" s="67"/>
    </row>
    <row r="756" spans="1:17" ht="12.75" customHeight="1" hidden="1">
      <c r="A756" s="795" t="s">
        <v>5</v>
      </c>
      <c r="B756" s="796"/>
      <c r="C756" s="114">
        <f>SUM(D756:F756)</f>
        <v>0</v>
      </c>
      <c r="D756" s="114"/>
      <c r="E756" s="114"/>
      <c r="F756" s="114"/>
      <c r="G756" s="114"/>
      <c r="H756" s="114"/>
      <c r="I756" s="316"/>
      <c r="J756" s="777"/>
      <c r="K756" s="613"/>
      <c r="L756" s="613"/>
      <c r="M756" s="117"/>
      <c r="N756" s="842"/>
      <c r="Q756" s="67"/>
    </row>
    <row r="757" spans="1:17" ht="60" customHeight="1">
      <c r="A757" s="380" t="s">
        <v>197</v>
      </c>
      <c r="B757" s="317" t="s">
        <v>198</v>
      </c>
      <c r="C757" s="105"/>
      <c r="D757" s="105"/>
      <c r="E757" s="105"/>
      <c r="F757" s="105"/>
      <c r="G757" s="105"/>
      <c r="H757" s="105"/>
      <c r="I757" s="785" t="s">
        <v>708</v>
      </c>
      <c r="J757" s="810" t="s">
        <v>709</v>
      </c>
      <c r="K757" s="616">
        <v>41699</v>
      </c>
      <c r="L757" s="616">
        <v>42735</v>
      </c>
      <c r="M757" s="127"/>
      <c r="N757" s="840"/>
      <c r="Q757" s="67"/>
    </row>
    <row r="758" spans="1:17" ht="12.75" customHeight="1">
      <c r="A758" s="768" t="s">
        <v>47</v>
      </c>
      <c r="B758" s="769"/>
      <c r="C758" s="111">
        <f aca="true" t="shared" si="103" ref="C758:H758">SUM(C759:C763)</f>
        <v>4100</v>
      </c>
      <c r="D758" s="111">
        <f t="shared" si="103"/>
        <v>4100</v>
      </c>
      <c r="E758" s="111">
        <f t="shared" si="103"/>
        <v>0</v>
      </c>
      <c r="F758" s="111">
        <f t="shared" si="103"/>
        <v>0</v>
      </c>
      <c r="G758" s="111">
        <f t="shared" si="103"/>
        <v>4100</v>
      </c>
      <c r="H758" s="111">
        <f t="shared" si="103"/>
        <v>4100</v>
      </c>
      <c r="I758" s="786"/>
      <c r="J758" s="776"/>
      <c r="K758" s="617"/>
      <c r="L758" s="617"/>
      <c r="M758" s="129"/>
      <c r="N758" s="841"/>
      <c r="Q758" s="67"/>
    </row>
    <row r="759" spans="1:17" ht="12.75" customHeight="1" hidden="1">
      <c r="A759" s="768" t="s">
        <v>7</v>
      </c>
      <c r="B759" s="769"/>
      <c r="C759" s="111">
        <f>SUM(D759:F759)</f>
        <v>0</v>
      </c>
      <c r="D759" s="111"/>
      <c r="E759" s="111"/>
      <c r="F759" s="111"/>
      <c r="G759" s="111"/>
      <c r="H759" s="111"/>
      <c r="I759" s="786"/>
      <c r="J759" s="776"/>
      <c r="K759" s="617"/>
      <c r="L759" s="617"/>
      <c r="M759" s="129"/>
      <c r="N759" s="841"/>
      <c r="Q759" s="67"/>
    </row>
    <row r="760" spans="1:17" ht="12.75" customHeight="1">
      <c r="A760" s="768" t="s">
        <v>14</v>
      </c>
      <c r="B760" s="769"/>
      <c r="C760" s="111">
        <f>SUM(D760:F760)</f>
        <v>4100</v>
      </c>
      <c r="D760" s="111">
        <v>4100</v>
      </c>
      <c r="E760" s="111"/>
      <c r="F760" s="111"/>
      <c r="G760" s="111">
        <v>4100</v>
      </c>
      <c r="H760" s="111">
        <v>4100</v>
      </c>
      <c r="I760" s="786"/>
      <c r="J760" s="776"/>
      <c r="K760" s="617"/>
      <c r="L760" s="617"/>
      <c r="M760" s="129"/>
      <c r="N760" s="841"/>
      <c r="Q760" s="67"/>
    </row>
    <row r="761" spans="1:17" ht="12.75" customHeight="1" hidden="1">
      <c r="A761" s="768" t="s">
        <v>15</v>
      </c>
      <c r="B761" s="769"/>
      <c r="C761" s="111">
        <f>SUM(D761:F761)</f>
        <v>0</v>
      </c>
      <c r="D761" s="111"/>
      <c r="E761" s="111"/>
      <c r="F761" s="111"/>
      <c r="G761" s="111"/>
      <c r="H761" s="111"/>
      <c r="I761" s="786"/>
      <c r="J761" s="776"/>
      <c r="K761" s="612"/>
      <c r="L761" s="612"/>
      <c r="M761" s="108"/>
      <c r="N761" s="841"/>
      <c r="Q761" s="67"/>
    </row>
    <row r="762" spans="1:17" ht="12.75" customHeight="1" hidden="1">
      <c r="A762" s="768" t="s">
        <v>16</v>
      </c>
      <c r="B762" s="769"/>
      <c r="C762" s="111">
        <f>SUM(D762:F762)</f>
        <v>0</v>
      </c>
      <c r="D762" s="111"/>
      <c r="E762" s="111"/>
      <c r="F762" s="111"/>
      <c r="G762" s="111"/>
      <c r="H762" s="111"/>
      <c r="I762" s="315"/>
      <c r="J762" s="776"/>
      <c r="K762" s="612"/>
      <c r="L762" s="612"/>
      <c r="M762" s="108"/>
      <c r="N762" s="841"/>
      <c r="Q762" s="67"/>
    </row>
    <row r="763" spans="1:17" ht="12.75" customHeight="1" hidden="1">
      <c r="A763" s="772" t="s">
        <v>5</v>
      </c>
      <c r="B763" s="773"/>
      <c r="C763" s="148">
        <f>SUM(D763:F763)</f>
        <v>0</v>
      </c>
      <c r="D763" s="148"/>
      <c r="E763" s="148"/>
      <c r="F763" s="148"/>
      <c r="G763" s="148"/>
      <c r="H763" s="148"/>
      <c r="I763" s="334"/>
      <c r="J763" s="776"/>
      <c r="K763" s="612"/>
      <c r="L763" s="612"/>
      <c r="M763" s="108"/>
      <c r="N763" s="849"/>
      <c r="Q763" s="67"/>
    </row>
    <row r="764" spans="1:17" ht="52.5" customHeight="1">
      <c r="A764" s="380" t="s">
        <v>201</v>
      </c>
      <c r="B764" s="317" t="s">
        <v>710</v>
      </c>
      <c r="C764" s="105"/>
      <c r="D764" s="105"/>
      <c r="E764" s="105"/>
      <c r="F764" s="105"/>
      <c r="G764" s="105"/>
      <c r="H764" s="105"/>
      <c r="I764" s="821" t="s">
        <v>711</v>
      </c>
      <c r="J764" s="823" t="s">
        <v>566</v>
      </c>
      <c r="K764" s="645">
        <v>41640</v>
      </c>
      <c r="L764" s="645">
        <v>42735</v>
      </c>
      <c r="M764" s="129"/>
      <c r="N764" s="825"/>
      <c r="Q764" s="67"/>
    </row>
    <row r="765" spans="1:17" ht="12.75">
      <c r="A765" s="768" t="s">
        <v>47</v>
      </c>
      <c r="B765" s="769"/>
      <c r="C765" s="111">
        <f aca="true" t="shared" si="104" ref="C765:H765">SUM(C766:C770)</f>
        <v>78586.25962</v>
      </c>
      <c r="D765" s="111">
        <f t="shared" si="104"/>
        <v>78586.25962</v>
      </c>
      <c r="E765" s="111">
        <f t="shared" si="104"/>
        <v>0</v>
      </c>
      <c r="F765" s="111">
        <f t="shared" si="104"/>
        <v>0</v>
      </c>
      <c r="G765" s="111">
        <f t="shared" si="104"/>
        <v>74457.34372</v>
      </c>
      <c r="H765" s="111">
        <f t="shared" si="104"/>
        <v>74457.34372</v>
      </c>
      <c r="I765" s="787"/>
      <c r="J765" s="823"/>
      <c r="K765" s="617"/>
      <c r="L765" s="617"/>
      <c r="M765" s="129"/>
      <c r="N765" s="825"/>
      <c r="Q765" s="67"/>
    </row>
    <row r="766" spans="1:17" ht="12.75" customHeight="1" hidden="1">
      <c r="A766" s="768" t="s">
        <v>7</v>
      </c>
      <c r="B766" s="769"/>
      <c r="C766" s="111">
        <f>SUM(D766:F766)</f>
        <v>0</v>
      </c>
      <c r="D766" s="111"/>
      <c r="E766" s="111"/>
      <c r="F766" s="111"/>
      <c r="G766" s="111"/>
      <c r="H766" s="111"/>
      <c r="I766" s="787"/>
      <c r="J766" s="823"/>
      <c r="K766" s="617"/>
      <c r="L766" s="617"/>
      <c r="M766" s="129"/>
      <c r="N766" s="825"/>
      <c r="Q766" s="67"/>
    </row>
    <row r="767" spans="1:17" ht="12.75" customHeight="1">
      <c r="A767" s="768" t="s">
        <v>14</v>
      </c>
      <c r="B767" s="769"/>
      <c r="C767" s="111">
        <f>SUM(D767:F767)</f>
        <v>78586.25962</v>
      </c>
      <c r="D767" s="111">
        <v>78586.25962</v>
      </c>
      <c r="E767" s="111"/>
      <c r="F767" s="111"/>
      <c r="G767" s="111">
        <v>74457.34372</v>
      </c>
      <c r="H767" s="111">
        <v>74457.34372</v>
      </c>
      <c r="I767" s="787"/>
      <c r="J767" s="823"/>
      <c r="K767" s="617"/>
      <c r="L767" s="617"/>
      <c r="M767" s="129">
        <v>77872.94481</v>
      </c>
      <c r="N767" s="825"/>
      <c r="Q767" s="67"/>
    </row>
    <row r="768" spans="1:17" ht="12.75" customHeight="1" hidden="1">
      <c r="A768" s="795" t="s">
        <v>15</v>
      </c>
      <c r="B768" s="796"/>
      <c r="C768" s="111">
        <f>SUM(D768:F768)</f>
        <v>0</v>
      </c>
      <c r="D768" s="111"/>
      <c r="E768" s="111"/>
      <c r="F768" s="111"/>
      <c r="G768" s="114"/>
      <c r="H768" s="114"/>
      <c r="I768" s="787"/>
      <c r="J768" s="822"/>
      <c r="K768" s="670"/>
      <c r="L768" s="670"/>
      <c r="M768" s="242"/>
      <c r="N768" s="824"/>
      <c r="Q768" s="67"/>
    </row>
    <row r="769" spans="1:17" ht="12.75" customHeight="1" hidden="1">
      <c r="A769" s="793" t="s">
        <v>16</v>
      </c>
      <c r="B769" s="794"/>
      <c r="C769" s="111">
        <f>SUM(D769:F769)</f>
        <v>0</v>
      </c>
      <c r="D769" s="111"/>
      <c r="E769" s="111"/>
      <c r="F769" s="111"/>
      <c r="G769" s="104"/>
      <c r="H769" s="104"/>
      <c r="I769" s="305"/>
      <c r="J769" s="328"/>
      <c r="K769" s="612"/>
      <c r="L769" s="612"/>
      <c r="M769" s="243"/>
      <c r="N769" s="824"/>
      <c r="Q769" s="67"/>
    </row>
    <row r="770" spans="1:17" ht="0.75" customHeight="1">
      <c r="A770" s="795" t="s">
        <v>5</v>
      </c>
      <c r="B770" s="796"/>
      <c r="C770" s="114">
        <f>SUM(D770:F770)</f>
        <v>0</v>
      </c>
      <c r="D770" s="114"/>
      <c r="E770" s="114"/>
      <c r="F770" s="114"/>
      <c r="G770" s="114"/>
      <c r="H770" s="114"/>
      <c r="I770" s="319"/>
      <c r="J770" s="329"/>
      <c r="K770" s="613"/>
      <c r="L770" s="613"/>
      <c r="M770" s="244"/>
      <c r="N770" s="824"/>
      <c r="Q770" s="67"/>
    </row>
    <row r="771" spans="1:17" ht="31.5" customHeight="1">
      <c r="A771" s="430" t="s">
        <v>203</v>
      </c>
      <c r="B771" s="322" t="s">
        <v>204</v>
      </c>
      <c r="C771" s="104"/>
      <c r="D771" s="105"/>
      <c r="E771" s="104"/>
      <c r="F771" s="104"/>
      <c r="G771" s="104"/>
      <c r="H771" s="104"/>
      <c r="I771" s="815" t="s">
        <v>712</v>
      </c>
      <c r="J771" s="776" t="s">
        <v>566</v>
      </c>
      <c r="K771" s="640">
        <v>41760</v>
      </c>
      <c r="L771" s="640">
        <v>42004</v>
      </c>
      <c r="M771" s="108"/>
      <c r="N771" s="851"/>
      <c r="Q771" s="67"/>
    </row>
    <row r="772" spans="1:17" ht="12.75">
      <c r="A772" s="768" t="s">
        <v>47</v>
      </c>
      <c r="B772" s="769"/>
      <c r="C772" s="111">
        <f aca="true" t="shared" si="105" ref="C772:H772">SUM(C773:C777)</f>
        <v>27653.98</v>
      </c>
      <c r="D772" s="111">
        <f t="shared" si="105"/>
        <v>27653.98</v>
      </c>
      <c r="E772" s="111">
        <f t="shared" si="105"/>
        <v>0</v>
      </c>
      <c r="F772" s="111">
        <f t="shared" si="105"/>
        <v>0</v>
      </c>
      <c r="G772" s="111">
        <f t="shared" si="105"/>
        <v>15861.757</v>
      </c>
      <c r="H772" s="111">
        <f t="shared" si="105"/>
        <v>15861.757</v>
      </c>
      <c r="I772" s="786"/>
      <c r="J772" s="776"/>
      <c r="K772" s="617"/>
      <c r="L772" s="617"/>
      <c r="M772" s="129"/>
      <c r="N772" s="841"/>
      <c r="Q772" s="67"/>
    </row>
    <row r="773" spans="1:17" ht="12.75" customHeight="1" hidden="1">
      <c r="A773" s="768" t="s">
        <v>7</v>
      </c>
      <c r="B773" s="769"/>
      <c r="C773" s="111">
        <f>SUM(D773:F773)</f>
        <v>0</v>
      </c>
      <c r="D773" s="111"/>
      <c r="E773" s="111"/>
      <c r="F773" s="111"/>
      <c r="G773" s="111"/>
      <c r="H773" s="111"/>
      <c r="I773" s="786"/>
      <c r="J773" s="776"/>
      <c r="K773" s="617"/>
      <c r="L773" s="617"/>
      <c r="M773" s="129"/>
      <c r="N773" s="841"/>
      <c r="Q773" s="67"/>
    </row>
    <row r="774" spans="1:17" ht="12.75" customHeight="1">
      <c r="A774" s="768" t="s">
        <v>14</v>
      </c>
      <c r="B774" s="769"/>
      <c r="C774" s="111">
        <f>SUM(D774:F774)</f>
        <v>27653.98</v>
      </c>
      <c r="D774" s="111">
        <f>D781+D787</f>
        <v>27653.98</v>
      </c>
      <c r="E774" s="111">
        <f>E781+E787</f>
        <v>0</v>
      </c>
      <c r="F774" s="111">
        <f>F781+F787</f>
        <v>0</v>
      </c>
      <c r="G774" s="111">
        <f>G781+G787</f>
        <v>15861.757</v>
      </c>
      <c r="H774" s="111">
        <f>H781+H787</f>
        <v>15861.757</v>
      </c>
      <c r="I774" s="786"/>
      <c r="J774" s="776"/>
      <c r="K774" s="617"/>
      <c r="L774" s="617"/>
      <c r="M774" s="129">
        <v>27653.98</v>
      </c>
      <c r="N774" s="841"/>
      <c r="Q774" s="67"/>
    </row>
    <row r="775" spans="1:17" ht="12.75" customHeight="1" hidden="1">
      <c r="A775" s="768" t="s">
        <v>15</v>
      </c>
      <c r="B775" s="769"/>
      <c r="C775" s="111">
        <f>SUM(D775:F775)</f>
        <v>0</v>
      </c>
      <c r="D775" s="114"/>
      <c r="E775" s="111"/>
      <c r="F775" s="111"/>
      <c r="G775" s="111"/>
      <c r="H775" s="111"/>
      <c r="I775" s="786"/>
      <c r="J775" s="776"/>
      <c r="K775" s="612"/>
      <c r="L775" s="612"/>
      <c r="M775" s="108"/>
      <c r="N775" s="841"/>
      <c r="Q775" s="67"/>
    </row>
    <row r="776" spans="1:17" ht="12.75" customHeight="1" hidden="1">
      <c r="A776" s="768" t="s">
        <v>16</v>
      </c>
      <c r="B776" s="769"/>
      <c r="C776" s="111">
        <f>SUM(D776:F776)</f>
        <v>0</v>
      </c>
      <c r="D776" s="104"/>
      <c r="E776" s="111"/>
      <c r="F776" s="111"/>
      <c r="G776" s="111"/>
      <c r="H776" s="111"/>
      <c r="I776" s="786"/>
      <c r="J776" s="328"/>
      <c r="K776" s="612"/>
      <c r="L776" s="612"/>
      <c r="M776" s="108"/>
      <c r="N776" s="841"/>
      <c r="Q776" s="67"/>
    </row>
    <row r="777" spans="1:17" ht="12.75" customHeight="1" hidden="1">
      <c r="A777" s="772" t="s">
        <v>5</v>
      </c>
      <c r="B777" s="773"/>
      <c r="C777" s="148">
        <f>SUM(D777:F777)</f>
        <v>0</v>
      </c>
      <c r="D777" s="148"/>
      <c r="E777" s="148"/>
      <c r="F777" s="148"/>
      <c r="G777" s="148"/>
      <c r="H777" s="148"/>
      <c r="I777" s="850"/>
      <c r="J777" s="328"/>
      <c r="K777" s="612"/>
      <c r="L777" s="612"/>
      <c r="M777" s="108"/>
      <c r="N777" s="849"/>
      <c r="Q777" s="67"/>
    </row>
    <row r="778" spans="1:17" ht="48.75" customHeight="1">
      <c r="A778" s="488" t="s">
        <v>713</v>
      </c>
      <c r="B778" s="331" t="s">
        <v>206</v>
      </c>
      <c r="C778" s="174"/>
      <c r="D778" s="174"/>
      <c r="E778" s="174"/>
      <c r="F778" s="174"/>
      <c r="G778" s="105"/>
      <c r="H778" s="174"/>
      <c r="I778" s="331"/>
      <c r="J778" s="810" t="s">
        <v>562</v>
      </c>
      <c r="K778" s="616">
        <v>41760</v>
      </c>
      <c r="L778" s="616">
        <v>42004</v>
      </c>
      <c r="M778" s="127"/>
      <c r="N778" s="671"/>
      <c r="Q778" s="67"/>
    </row>
    <row r="779" spans="1:17" ht="12.75" customHeight="1">
      <c r="A779" s="768" t="s">
        <v>47</v>
      </c>
      <c r="B779" s="769"/>
      <c r="C779" s="106"/>
      <c r="D779" s="175">
        <f>SUM(D780:D782)</f>
        <v>27653.98</v>
      </c>
      <c r="E779" s="175">
        <f>SUM(E780:E782)</f>
        <v>0</v>
      </c>
      <c r="F779" s="175">
        <f>SUM(F780:F782)</f>
        <v>0</v>
      </c>
      <c r="G779" s="175">
        <f>SUM(G780:G782)</f>
        <v>15861.757</v>
      </c>
      <c r="H779" s="175">
        <f>SUM(H780:H782)</f>
        <v>15861.757</v>
      </c>
      <c r="I779" s="332"/>
      <c r="J779" s="776"/>
      <c r="K779" s="617"/>
      <c r="L779" s="617"/>
      <c r="M779" s="129"/>
      <c r="N779" s="672"/>
      <c r="Q779" s="67"/>
    </row>
    <row r="780" spans="1:17" ht="12" customHeight="1" hidden="1">
      <c r="A780" s="768" t="s">
        <v>7</v>
      </c>
      <c r="B780" s="769"/>
      <c r="C780" s="106"/>
      <c r="D780" s="175"/>
      <c r="E780" s="175"/>
      <c r="F780" s="175"/>
      <c r="G780" s="175"/>
      <c r="H780" s="245"/>
      <c r="I780" s="332"/>
      <c r="J780" s="776"/>
      <c r="K780" s="617"/>
      <c r="L780" s="617"/>
      <c r="M780" s="129"/>
      <c r="N780" s="672"/>
      <c r="Q780" s="67"/>
    </row>
    <row r="781" spans="1:17" ht="12.75" customHeight="1">
      <c r="A781" s="768" t="s">
        <v>14</v>
      </c>
      <c r="B781" s="769"/>
      <c r="C781" s="106"/>
      <c r="D781" s="175">
        <v>27653.98</v>
      </c>
      <c r="E781" s="175"/>
      <c r="F781" s="175"/>
      <c r="G781" s="175">
        <v>15861.757</v>
      </c>
      <c r="H781" s="175">
        <v>15861.757</v>
      </c>
      <c r="I781" s="332"/>
      <c r="J781" s="776"/>
      <c r="K781" s="617"/>
      <c r="L781" s="617"/>
      <c r="M781" s="129"/>
      <c r="N781" s="672"/>
      <c r="Q781" s="67"/>
    </row>
    <row r="782" spans="1:17" ht="12.75" customHeight="1" hidden="1">
      <c r="A782" s="795" t="s">
        <v>15</v>
      </c>
      <c r="B782" s="796"/>
      <c r="C782" s="115"/>
      <c r="D782" s="114"/>
      <c r="E782" s="115"/>
      <c r="F782" s="115"/>
      <c r="G782" s="115"/>
      <c r="H782" s="115"/>
      <c r="I782" s="333"/>
      <c r="J782" s="777"/>
      <c r="K782" s="613"/>
      <c r="L782" s="613"/>
      <c r="M782" s="117"/>
      <c r="N782" s="673"/>
      <c r="Q782" s="67"/>
    </row>
    <row r="783" spans="1:17" ht="58.5" customHeight="1" hidden="1">
      <c r="A783" s="444"/>
      <c r="B783" s="246" t="s">
        <v>714</v>
      </c>
      <c r="C783" s="106"/>
      <c r="D783" s="139" t="s">
        <v>560</v>
      </c>
      <c r="E783" s="139"/>
      <c r="F783" s="139"/>
      <c r="G783" s="139" t="s">
        <v>560</v>
      </c>
      <c r="H783" s="139" t="s">
        <v>560</v>
      </c>
      <c r="I783" s="140" t="s">
        <v>560</v>
      </c>
      <c r="J783" s="312" t="s">
        <v>562</v>
      </c>
      <c r="K783" s="612"/>
      <c r="L783" s="612"/>
      <c r="M783" s="108"/>
      <c r="N783" s="420"/>
      <c r="Q783" s="67"/>
    </row>
    <row r="784" spans="1:17" ht="29.25">
      <c r="A784" s="488" t="s">
        <v>715</v>
      </c>
      <c r="B784" s="247" t="s">
        <v>716</v>
      </c>
      <c r="C784" s="174"/>
      <c r="D784" s="174"/>
      <c r="E784" s="174"/>
      <c r="F784" s="174"/>
      <c r="G784" s="105"/>
      <c r="H784" s="174"/>
      <c r="I784" s="190"/>
      <c r="J784" s="810" t="s">
        <v>666</v>
      </c>
      <c r="K784" s="646"/>
      <c r="L784" s="646"/>
      <c r="M784" s="127"/>
      <c r="N784" s="674"/>
      <c r="Q784" s="67"/>
    </row>
    <row r="785" spans="1:17" ht="12.75">
      <c r="A785" s="768" t="s">
        <v>47</v>
      </c>
      <c r="B785" s="769"/>
      <c r="C785" s="106"/>
      <c r="D785" s="111">
        <f>SUM(D786:D788)</f>
        <v>0</v>
      </c>
      <c r="E785" s="106">
        <f>SUM(E786:E788)</f>
        <v>0</v>
      </c>
      <c r="F785" s="106">
        <f>SUM(F786:F788)</f>
        <v>0</v>
      </c>
      <c r="G785" s="104">
        <f>SUM(G786:G788)</f>
        <v>0</v>
      </c>
      <c r="H785" s="148">
        <f>SUM(H786:H788)</f>
        <v>0</v>
      </c>
      <c r="I785" s="140"/>
      <c r="J785" s="776"/>
      <c r="K785" s="617"/>
      <c r="L785" s="617"/>
      <c r="M785" s="129"/>
      <c r="N785" s="420"/>
      <c r="Q785" s="67"/>
    </row>
    <row r="786" spans="1:17" ht="12.75" hidden="1">
      <c r="A786" s="768" t="s">
        <v>7</v>
      </c>
      <c r="B786" s="769"/>
      <c r="C786" s="106"/>
      <c r="D786" s="106"/>
      <c r="E786" s="106"/>
      <c r="F786" s="106"/>
      <c r="G786" s="104"/>
      <c r="H786" s="111"/>
      <c r="I786" s="140"/>
      <c r="J786" s="776"/>
      <c r="K786" s="617"/>
      <c r="L786" s="617"/>
      <c r="M786" s="129"/>
      <c r="N786" s="420"/>
      <c r="Q786" s="67"/>
    </row>
    <row r="787" spans="1:17" ht="12.75">
      <c r="A787" s="795" t="s">
        <v>14</v>
      </c>
      <c r="B787" s="796"/>
      <c r="C787" s="115"/>
      <c r="D787" s="114">
        <v>0</v>
      </c>
      <c r="E787" s="115"/>
      <c r="F787" s="115"/>
      <c r="G787" s="115">
        <v>0</v>
      </c>
      <c r="H787" s="114">
        <v>0</v>
      </c>
      <c r="I787" s="140"/>
      <c r="J787" s="776"/>
      <c r="K787" s="623"/>
      <c r="L787" s="623"/>
      <c r="M787" s="130"/>
      <c r="N787" s="420"/>
      <c r="Q787" s="67"/>
    </row>
    <row r="788" spans="1:17" ht="11.25" customHeight="1" hidden="1">
      <c r="A788" s="811" t="s">
        <v>15</v>
      </c>
      <c r="B788" s="812"/>
      <c r="C788" s="115"/>
      <c r="D788" s="115"/>
      <c r="E788" s="115"/>
      <c r="F788" s="115"/>
      <c r="G788" s="115"/>
      <c r="H788" s="115"/>
      <c r="I788" s="138"/>
      <c r="J788" s="777"/>
      <c r="K788" s="613"/>
      <c r="L788" s="613"/>
      <c r="M788" s="117"/>
      <c r="N788" s="416"/>
      <c r="Q788" s="67"/>
    </row>
    <row r="789" spans="1:17" ht="1.5" customHeight="1">
      <c r="A789" s="427"/>
      <c r="B789" s="248" t="s">
        <v>717</v>
      </c>
      <c r="C789" s="121"/>
      <c r="D789" s="146" t="s">
        <v>560</v>
      </c>
      <c r="E789" s="146"/>
      <c r="F789" s="146"/>
      <c r="G789" s="146" t="s">
        <v>560</v>
      </c>
      <c r="H789" s="146" t="s">
        <v>560</v>
      </c>
      <c r="I789" s="192"/>
      <c r="J789" s="124" t="s">
        <v>666</v>
      </c>
      <c r="K789" s="632"/>
      <c r="L789" s="632"/>
      <c r="M789" s="143"/>
      <c r="N789" s="429"/>
      <c r="Q789" s="67"/>
    </row>
    <row r="790" spans="1:17" ht="63" customHeight="1">
      <c r="A790" s="430" t="s">
        <v>208</v>
      </c>
      <c r="B790" s="322" t="s">
        <v>209</v>
      </c>
      <c r="C790" s="104"/>
      <c r="D790" s="105"/>
      <c r="E790" s="105"/>
      <c r="F790" s="105"/>
      <c r="G790" s="105"/>
      <c r="H790" s="105"/>
      <c r="I790" s="314"/>
      <c r="J790" s="802" t="s">
        <v>566</v>
      </c>
      <c r="K790" s="628">
        <v>41821</v>
      </c>
      <c r="L790" s="628">
        <v>42004</v>
      </c>
      <c r="M790" s="128"/>
      <c r="N790" s="675"/>
      <c r="Q790" s="67"/>
    </row>
    <row r="791" spans="1:17" ht="12.75" customHeight="1">
      <c r="A791" s="768" t="s">
        <v>47</v>
      </c>
      <c r="B791" s="769"/>
      <c r="C791" s="111"/>
      <c r="D791" s="111">
        <f>SUM(D792:D794)</f>
        <v>7523.135</v>
      </c>
      <c r="E791" s="111">
        <f>SUM(E792:E794)</f>
        <v>0</v>
      </c>
      <c r="F791" s="111">
        <f>SUM(F792:F794)</f>
        <v>0</v>
      </c>
      <c r="G791" s="111">
        <f>SUM(G792:G794)</f>
        <v>7360.135</v>
      </c>
      <c r="H791" s="111">
        <f>SUM(H792:H794)</f>
        <v>7360.135</v>
      </c>
      <c r="I791" s="315"/>
      <c r="J791" s="803"/>
      <c r="K791" s="617"/>
      <c r="L791" s="617"/>
      <c r="M791" s="129"/>
      <c r="N791" s="676"/>
      <c r="Q791" s="67"/>
    </row>
    <row r="792" spans="1:17" ht="12.75" customHeight="1" hidden="1">
      <c r="A792" s="768" t="s">
        <v>7</v>
      </c>
      <c r="B792" s="769"/>
      <c r="C792" s="111"/>
      <c r="D792" s="111"/>
      <c r="E792" s="111"/>
      <c r="F792" s="111"/>
      <c r="G792" s="111"/>
      <c r="H792" s="111"/>
      <c r="I792" s="315"/>
      <c r="J792" s="803"/>
      <c r="K792" s="617"/>
      <c r="L792" s="617"/>
      <c r="M792" s="129"/>
      <c r="N792" s="676"/>
      <c r="Q792" s="67"/>
    </row>
    <row r="793" spans="1:17" ht="12.75" customHeight="1">
      <c r="A793" s="768" t="s">
        <v>14</v>
      </c>
      <c r="B793" s="769"/>
      <c r="C793" s="111"/>
      <c r="D793" s="111">
        <v>7523.135</v>
      </c>
      <c r="E793" s="111"/>
      <c r="F793" s="111"/>
      <c r="G793" s="111">
        <v>7360.135</v>
      </c>
      <c r="H793" s="111">
        <v>7360.135</v>
      </c>
      <c r="I793" s="315"/>
      <c r="J793" s="803"/>
      <c r="K793" s="617"/>
      <c r="L793" s="617"/>
      <c r="M793" s="129">
        <v>7360.135</v>
      </c>
      <c r="N793" s="676"/>
      <c r="Q793" s="67"/>
    </row>
    <row r="794" spans="1:17" ht="12.75" customHeight="1">
      <c r="A794" s="795" t="s">
        <v>15</v>
      </c>
      <c r="B794" s="796"/>
      <c r="C794" s="111"/>
      <c r="D794" s="114"/>
      <c r="E794" s="114"/>
      <c r="F794" s="114"/>
      <c r="G794" s="114"/>
      <c r="H794" s="114"/>
      <c r="I794" s="316"/>
      <c r="J794" s="804"/>
      <c r="K794" s="623"/>
      <c r="L794" s="623"/>
      <c r="M794" s="130"/>
      <c r="N794" s="677"/>
      <c r="Q794" s="67"/>
    </row>
    <row r="795" spans="1:17" ht="57" customHeight="1">
      <c r="A795" s="430" t="s">
        <v>718</v>
      </c>
      <c r="B795" s="322" t="s">
        <v>719</v>
      </c>
      <c r="C795" s="104"/>
      <c r="D795" s="104"/>
      <c r="E795" s="104"/>
      <c r="F795" s="104"/>
      <c r="G795" s="104"/>
      <c r="H795" s="104"/>
      <c r="I795" s="321"/>
      <c r="J795" s="816" t="s">
        <v>566</v>
      </c>
      <c r="K795" s="637"/>
      <c r="L795" s="637"/>
      <c r="M795" s="147"/>
      <c r="N795" s="678"/>
      <c r="Q795" s="67"/>
    </row>
    <row r="796" spans="1:17" ht="12.75" customHeight="1">
      <c r="A796" s="768" t="s">
        <v>47</v>
      </c>
      <c r="B796" s="769"/>
      <c r="C796" s="111"/>
      <c r="D796" s="111">
        <f>SUM(D797:D799)</f>
        <v>2090</v>
      </c>
      <c r="E796" s="111">
        <f>SUM(E797:E799)</f>
        <v>0</v>
      </c>
      <c r="F796" s="111">
        <f>SUM(F797:F799)</f>
        <v>0</v>
      </c>
      <c r="G796" s="111">
        <f>SUM(G797:G799)</f>
        <v>2090</v>
      </c>
      <c r="H796" s="111">
        <f>SUM(H797:H799)</f>
        <v>2090</v>
      </c>
      <c r="I796" s="315"/>
      <c r="J796" s="803"/>
      <c r="K796" s="617"/>
      <c r="L796" s="617"/>
      <c r="M796" s="129"/>
      <c r="N796" s="676"/>
      <c r="Q796" s="67"/>
    </row>
    <row r="797" spans="1:17" ht="12.75" customHeight="1" hidden="1">
      <c r="A797" s="768" t="s">
        <v>7</v>
      </c>
      <c r="B797" s="769"/>
      <c r="C797" s="111"/>
      <c r="D797" s="111"/>
      <c r="E797" s="111"/>
      <c r="F797" s="111"/>
      <c r="G797" s="111"/>
      <c r="H797" s="111"/>
      <c r="I797" s="315"/>
      <c r="J797" s="803"/>
      <c r="K797" s="617"/>
      <c r="L797" s="617"/>
      <c r="M797" s="129"/>
      <c r="N797" s="676"/>
      <c r="Q797" s="67"/>
    </row>
    <row r="798" spans="1:17" ht="12.75" customHeight="1">
      <c r="A798" s="768" t="s">
        <v>14</v>
      </c>
      <c r="B798" s="769"/>
      <c r="C798" s="111"/>
      <c r="D798" s="111">
        <v>2090</v>
      </c>
      <c r="E798" s="111"/>
      <c r="F798" s="111"/>
      <c r="G798" s="111">
        <v>2090</v>
      </c>
      <c r="H798" s="111">
        <v>2090</v>
      </c>
      <c r="I798" s="315"/>
      <c r="J798" s="803"/>
      <c r="K798" s="617"/>
      <c r="L798" s="617"/>
      <c r="M798" s="129">
        <v>2090</v>
      </c>
      <c r="N798" s="676"/>
      <c r="Q798" s="67"/>
    </row>
    <row r="799" spans="1:17" ht="12.75" customHeight="1" hidden="1">
      <c r="A799" s="772" t="s">
        <v>15</v>
      </c>
      <c r="B799" s="773"/>
      <c r="C799" s="111"/>
      <c r="D799" s="148"/>
      <c r="E799" s="111"/>
      <c r="F799" s="111"/>
      <c r="G799" s="148"/>
      <c r="H799" s="148"/>
      <c r="I799" s="315"/>
      <c r="J799" s="852"/>
      <c r="K799" s="618"/>
      <c r="L799" s="618"/>
      <c r="M799" s="149"/>
      <c r="N799" s="676"/>
      <c r="Q799" s="67"/>
    </row>
    <row r="800" spans="1:17" ht="12.75" customHeight="1">
      <c r="A800" s="444"/>
      <c r="B800" s="325"/>
      <c r="C800" s="104"/>
      <c r="D800" s="106"/>
      <c r="E800" s="104"/>
      <c r="F800" s="104"/>
      <c r="G800" s="106"/>
      <c r="H800" s="106"/>
      <c r="I800" s="321"/>
      <c r="J800" s="312"/>
      <c r="K800" s="612"/>
      <c r="L800" s="612"/>
      <c r="M800" s="108"/>
      <c r="N800" s="679"/>
      <c r="Q800" s="67"/>
    </row>
    <row r="801" spans="1:17" ht="36.75" customHeight="1">
      <c r="A801" s="380" t="s">
        <v>212</v>
      </c>
      <c r="B801" s="317" t="s">
        <v>213</v>
      </c>
      <c r="C801" s="250"/>
      <c r="D801" s="237"/>
      <c r="E801" s="250"/>
      <c r="F801" s="250"/>
      <c r="G801" s="237"/>
      <c r="H801" s="237"/>
      <c r="I801" s="313"/>
      <c r="J801" s="846" t="s">
        <v>566</v>
      </c>
      <c r="K801" s="246"/>
      <c r="L801" s="246"/>
      <c r="M801" s="108"/>
      <c r="N801" s="849"/>
      <c r="Q801" s="67"/>
    </row>
    <row r="802" spans="1:17" ht="12.75">
      <c r="A802" s="781" t="s">
        <v>47</v>
      </c>
      <c r="B802" s="782"/>
      <c r="C802" s="153">
        <f aca="true" t="shared" si="106" ref="C802:H802">SUM(C803:C807)</f>
        <v>63324.69416</v>
      </c>
      <c r="D802" s="153">
        <f>SUM(D803:D807)</f>
        <v>21108.24472</v>
      </c>
      <c r="E802" s="153">
        <f t="shared" si="106"/>
        <v>21108.22472</v>
      </c>
      <c r="F802" s="153">
        <f t="shared" si="106"/>
        <v>21108.22472</v>
      </c>
      <c r="G802" s="153">
        <f t="shared" si="106"/>
        <v>20708.48728</v>
      </c>
      <c r="H802" s="153">
        <f t="shared" si="106"/>
        <v>20708.48728</v>
      </c>
      <c r="I802" s="305"/>
      <c r="J802" s="847"/>
      <c r="K802" s="668"/>
      <c r="L802" s="668"/>
      <c r="M802" s="129"/>
      <c r="N802" s="853"/>
      <c r="Q802" s="67"/>
    </row>
    <row r="803" spans="1:17" ht="12.75" customHeight="1" hidden="1">
      <c r="A803" s="781" t="s">
        <v>7</v>
      </c>
      <c r="B803" s="782"/>
      <c r="C803" s="153">
        <f>SUM(D803:F803)</f>
        <v>0</v>
      </c>
      <c r="D803" s="153">
        <f aca="true" t="shared" si="107" ref="D803:H805">D810+D817</f>
        <v>0</v>
      </c>
      <c r="E803" s="153">
        <f t="shared" si="107"/>
        <v>0</v>
      </c>
      <c r="F803" s="153">
        <f t="shared" si="107"/>
        <v>0</v>
      </c>
      <c r="G803" s="153">
        <f t="shared" si="107"/>
        <v>0</v>
      </c>
      <c r="H803" s="153">
        <f t="shared" si="107"/>
        <v>0</v>
      </c>
      <c r="I803" s="305"/>
      <c r="J803" s="847"/>
      <c r="K803" s="668"/>
      <c r="L803" s="668"/>
      <c r="M803" s="129"/>
      <c r="N803" s="853"/>
      <c r="Q803" s="67"/>
    </row>
    <row r="804" spans="1:17" ht="12.75" customHeight="1">
      <c r="A804" s="781" t="s">
        <v>14</v>
      </c>
      <c r="B804" s="782"/>
      <c r="C804" s="153">
        <f>SUM(D804:F804)</f>
        <v>63324.69416</v>
      </c>
      <c r="D804" s="153">
        <f t="shared" si="107"/>
        <v>21108.24472</v>
      </c>
      <c r="E804" s="153">
        <f t="shared" si="107"/>
        <v>21108.22472</v>
      </c>
      <c r="F804" s="153">
        <f t="shared" si="107"/>
        <v>21108.22472</v>
      </c>
      <c r="G804" s="153">
        <f t="shared" si="107"/>
        <v>20708.48728</v>
      </c>
      <c r="H804" s="153">
        <f t="shared" si="107"/>
        <v>20708.48728</v>
      </c>
      <c r="I804" s="305"/>
      <c r="J804" s="847"/>
      <c r="K804" s="668"/>
      <c r="L804" s="668"/>
      <c r="M804" s="129"/>
      <c r="N804" s="853"/>
      <c r="Q804" s="67"/>
    </row>
    <row r="805" spans="1:17" ht="12.75" customHeight="1" hidden="1">
      <c r="A805" s="781" t="s">
        <v>15</v>
      </c>
      <c r="B805" s="782"/>
      <c r="C805" s="153">
        <f>SUM(D805:F805)</f>
        <v>0</v>
      </c>
      <c r="D805" s="153">
        <f t="shared" si="107"/>
        <v>0</v>
      </c>
      <c r="E805" s="153">
        <f t="shared" si="107"/>
        <v>0</v>
      </c>
      <c r="F805" s="153">
        <f t="shared" si="107"/>
        <v>0</v>
      </c>
      <c r="G805" s="153">
        <f t="shared" si="107"/>
        <v>0</v>
      </c>
      <c r="H805" s="153">
        <f t="shared" si="107"/>
        <v>0</v>
      </c>
      <c r="I805" s="305"/>
      <c r="J805" s="847"/>
      <c r="K805" s="246"/>
      <c r="L805" s="246"/>
      <c r="M805" s="108"/>
      <c r="N805" s="853"/>
      <c r="Q805" s="67"/>
    </row>
    <row r="806" spans="1:17" ht="12.75" customHeight="1" hidden="1">
      <c r="A806" s="781" t="s">
        <v>16</v>
      </c>
      <c r="B806" s="782"/>
      <c r="C806" s="153">
        <f>SUM(D806:F806)</f>
        <v>0</v>
      </c>
      <c r="D806" s="153">
        <f>D813+D820</f>
        <v>0</v>
      </c>
      <c r="E806" s="153"/>
      <c r="F806" s="153"/>
      <c r="G806" s="153"/>
      <c r="H806" s="153"/>
      <c r="I806" s="305"/>
      <c r="J806" s="847"/>
      <c r="K806" s="246"/>
      <c r="L806" s="246"/>
      <c r="M806" s="108"/>
      <c r="N806" s="853"/>
      <c r="Q806" s="67"/>
    </row>
    <row r="807" spans="1:17" ht="12.75" customHeight="1" hidden="1">
      <c r="A807" s="783" t="s">
        <v>5</v>
      </c>
      <c r="B807" s="784"/>
      <c r="C807" s="154">
        <f>SUM(D807:F807)</f>
        <v>0</v>
      </c>
      <c r="D807" s="154">
        <f>D814+D821</f>
        <v>0</v>
      </c>
      <c r="E807" s="154"/>
      <c r="F807" s="154"/>
      <c r="G807" s="154"/>
      <c r="H807" s="154"/>
      <c r="I807" s="319"/>
      <c r="J807" s="848"/>
      <c r="K807" s="669"/>
      <c r="L807" s="669"/>
      <c r="M807" s="117"/>
      <c r="N807" s="854"/>
      <c r="Q807" s="67"/>
    </row>
    <row r="808" spans="1:17" ht="82.5" customHeight="1">
      <c r="A808" s="380" t="s">
        <v>214</v>
      </c>
      <c r="B808" s="317" t="s">
        <v>215</v>
      </c>
      <c r="C808" s="105"/>
      <c r="D808" s="105"/>
      <c r="E808" s="105"/>
      <c r="F808" s="105"/>
      <c r="G808" s="105"/>
      <c r="H808" s="105"/>
      <c r="I808" s="846" t="s">
        <v>720</v>
      </c>
      <c r="J808" s="810" t="s">
        <v>566</v>
      </c>
      <c r="K808" s="616">
        <v>41640</v>
      </c>
      <c r="L808" s="616">
        <v>42735</v>
      </c>
      <c r="M808" s="127"/>
      <c r="N808" s="855"/>
      <c r="Q808" s="67"/>
    </row>
    <row r="809" spans="1:17" ht="12.75">
      <c r="A809" s="781" t="s">
        <v>47</v>
      </c>
      <c r="B809" s="782"/>
      <c r="C809" s="111">
        <f aca="true" t="shared" si="108" ref="C809:H809">SUM(C810:C814)</f>
        <v>63324.69416</v>
      </c>
      <c r="D809" s="111">
        <f t="shared" si="108"/>
        <v>21108.24472</v>
      </c>
      <c r="E809" s="111">
        <f t="shared" si="108"/>
        <v>21108.22472</v>
      </c>
      <c r="F809" s="111">
        <f t="shared" si="108"/>
        <v>21108.22472</v>
      </c>
      <c r="G809" s="111">
        <f t="shared" si="108"/>
        <v>20708.48728</v>
      </c>
      <c r="H809" s="111">
        <f t="shared" si="108"/>
        <v>20708.48728</v>
      </c>
      <c r="I809" s="847"/>
      <c r="J809" s="776"/>
      <c r="K809" s="617"/>
      <c r="L809" s="617"/>
      <c r="M809" s="129"/>
      <c r="N809" s="853"/>
      <c r="Q809" s="67"/>
    </row>
    <row r="810" spans="1:17" ht="12.75" customHeight="1" hidden="1">
      <c r="A810" s="781" t="s">
        <v>7</v>
      </c>
      <c r="B810" s="782"/>
      <c r="C810" s="111">
        <f>SUM(D810:F810)</f>
        <v>0</v>
      </c>
      <c r="D810" s="111"/>
      <c r="E810" s="111"/>
      <c r="F810" s="111"/>
      <c r="G810" s="111"/>
      <c r="H810" s="111"/>
      <c r="I810" s="847"/>
      <c r="J810" s="776"/>
      <c r="K810" s="617"/>
      <c r="L810" s="617"/>
      <c r="M810" s="129"/>
      <c r="N810" s="853"/>
      <c r="Q810" s="67"/>
    </row>
    <row r="811" spans="1:17" ht="15" customHeight="1">
      <c r="A811" s="781" t="s">
        <v>14</v>
      </c>
      <c r="B811" s="782"/>
      <c r="C811" s="111">
        <f>SUM(D811:F811)</f>
        <v>63324.69416</v>
      </c>
      <c r="D811" s="111">
        <v>21108.24472</v>
      </c>
      <c r="E811" s="111">
        <v>21108.22472</v>
      </c>
      <c r="F811" s="111">
        <v>21108.22472</v>
      </c>
      <c r="G811" s="111">
        <v>20708.48728</v>
      </c>
      <c r="H811" s="111">
        <v>20708.48728</v>
      </c>
      <c r="I811" s="847"/>
      <c r="J811" s="776"/>
      <c r="K811" s="617"/>
      <c r="L811" s="617"/>
      <c r="M811" s="129">
        <v>19388.98256</v>
      </c>
      <c r="N811" s="853"/>
      <c r="Q811" s="67"/>
    </row>
    <row r="812" spans="1:17" ht="12.75" customHeight="1" hidden="1">
      <c r="A812" s="781" t="s">
        <v>15</v>
      </c>
      <c r="B812" s="782"/>
      <c r="C812" s="111">
        <f>SUM(D812:F812)</f>
        <v>0</v>
      </c>
      <c r="D812" s="111"/>
      <c r="E812" s="111"/>
      <c r="F812" s="111"/>
      <c r="G812" s="111"/>
      <c r="H812" s="111"/>
      <c r="I812" s="815"/>
      <c r="J812" s="776"/>
      <c r="K812" s="612"/>
      <c r="L812" s="612"/>
      <c r="M812" s="108"/>
      <c r="N812" s="853"/>
      <c r="Q812" s="67"/>
    </row>
    <row r="813" spans="1:17" ht="12.75" customHeight="1" hidden="1">
      <c r="A813" s="781" t="s">
        <v>16</v>
      </c>
      <c r="B813" s="782"/>
      <c r="C813" s="111">
        <f>SUM(D813:F813)</f>
        <v>0</v>
      </c>
      <c r="D813" s="111"/>
      <c r="E813" s="111"/>
      <c r="F813" s="111"/>
      <c r="G813" s="111"/>
      <c r="H813" s="111"/>
      <c r="I813" s="305"/>
      <c r="J813" s="328"/>
      <c r="K813" s="612"/>
      <c r="L813" s="612"/>
      <c r="M813" s="108"/>
      <c r="N813" s="853"/>
      <c r="Q813" s="67"/>
    </row>
    <row r="814" spans="1:17" ht="12.75" customHeight="1" hidden="1">
      <c r="A814" s="783" t="s">
        <v>5</v>
      </c>
      <c r="B814" s="784"/>
      <c r="C814" s="114">
        <f>SUM(D814:F814)</f>
        <v>0</v>
      </c>
      <c r="D814" s="114"/>
      <c r="E814" s="114"/>
      <c r="F814" s="114"/>
      <c r="G814" s="114"/>
      <c r="H814" s="114"/>
      <c r="I814" s="319"/>
      <c r="J814" s="329"/>
      <c r="K814" s="613"/>
      <c r="L814" s="613"/>
      <c r="M814" s="117"/>
      <c r="N814" s="854"/>
      <c r="Q814" s="67"/>
    </row>
    <row r="815" spans="1:17" ht="12.75" customHeight="1" hidden="1">
      <c r="A815" s="430" t="s">
        <v>721</v>
      </c>
      <c r="B815" s="322"/>
      <c r="C815" s="104"/>
      <c r="D815" s="104"/>
      <c r="E815" s="104"/>
      <c r="F815" s="104"/>
      <c r="G815" s="104"/>
      <c r="H815" s="104"/>
      <c r="I815" s="313"/>
      <c r="J815" s="251"/>
      <c r="K815" s="680"/>
      <c r="L815" s="680"/>
      <c r="M815" s="252"/>
      <c r="N815" s="681"/>
      <c r="Q815" s="67"/>
    </row>
    <row r="816" spans="1:17" ht="12.75" customHeight="1" hidden="1">
      <c r="A816" s="781" t="s">
        <v>47</v>
      </c>
      <c r="B816" s="782"/>
      <c r="C816" s="111">
        <f>SUM(C817:C821)</f>
        <v>0</v>
      </c>
      <c r="D816" s="111">
        <f>SUM(D817:D821)</f>
        <v>0</v>
      </c>
      <c r="E816" s="111"/>
      <c r="F816" s="111"/>
      <c r="G816" s="111"/>
      <c r="H816" s="111"/>
      <c r="I816" s="305"/>
      <c r="J816" s="233"/>
      <c r="K816" s="682"/>
      <c r="L816" s="682"/>
      <c r="M816" s="254"/>
      <c r="N816" s="683"/>
      <c r="Q816" s="67"/>
    </row>
    <row r="817" spans="1:17" ht="12.75" customHeight="1" hidden="1">
      <c r="A817" s="781" t="s">
        <v>7</v>
      </c>
      <c r="B817" s="782"/>
      <c r="C817" s="111">
        <f>SUM(D817:F817)</f>
        <v>0</v>
      </c>
      <c r="D817" s="111"/>
      <c r="E817" s="111"/>
      <c r="F817" s="111"/>
      <c r="G817" s="111"/>
      <c r="H817" s="111"/>
      <c r="I817" s="305"/>
      <c r="J817" s="233"/>
      <c r="K817" s="682"/>
      <c r="L817" s="682"/>
      <c r="M817" s="254"/>
      <c r="N817" s="683"/>
      <c r="Q817" s="67"/>
    </row>
    <row r="818" spans="1:17" ht="12.75" customHeight="1" hidden="1">
      <c r="A818" s="781" t="s">
        <v>14</v>
      </c>
      <c r="B818" s="782"/>
      <c r="C818" s="111">
        <f>SUM(D818:F818)</f>
        <v>0</v>
      </c>
      <c r="D818" s="111"/>
      <c r="E818" s="111"/>
      <c r="F818" s="111"/>
      <c r="G818" s="111"/>
      <c r="H818" s="111"/>
      <c r="I818" s="305"/>
      <c r="J818" s="233"/>
      <c r="K818" s="682"/>
      <c r="L818" s="682"/>
      <c r="M818" s="254"/>
      <c r="N818" s="683"/>
      <c r="Q818" s="67"/>
    </row>
    <row r="819" spans="1:17" ht="12.75" customHeight="1" hidden="1">
      <c r="A819" s="781" t="s">
        <v>15</v>
      </c>
      <c r="B819" s="782"/>
      <c r="C819" s="111">
        <f>SUM(D819:F819)</f>
        <v>0</v>
      </c>
      <c r="D819" s="111"/>
      <c r="E819" s="111"/>
      <c r="F819" s="111"/>
      <c r="G819" s="111"/>
      <c r="H819" s="111"/>
      <c r="I819" s="305"/>
      <c r="J819" s="233"/>
      <c r="K819" s="682"/>
      <c r="L819" s="682"/>
      <c r="M819" s="254"/>
      <c r="N819" s="683"/>
      <c r="Q819" s="67"/>
    </row>
    <row r="820" spans="1:17" ht="12.75" customHeight="1" hidden="1">
      <c r="A820" s="781" t="s">
        <v>16</v>
      </c>
      <c r="B820" s="782"/>
      <c r="C820" s="111">
        <f>SUM(D820:F820)</f>
        <v>0</v>
      </c>
      <c r="D820" s="111"/>
      <c r="E820" s="111"/>
      <c r="F820" s="111"/>
      <c r="G820" s="111"/>
      <c r="H820" s="111"/>
      <c r="I820" s="305"/>
      <c r="J820" s="233"/>
      <c r="K820" s="682"/>
      <c r="L820" s="682"/>
      <c r="M820" s="254"/>
      <c r="N820" s="683"/>
      <c r="Q820" s="67"/>
    </row>
    <row r="821" spans="1:17" ht="0.75" customHeight="1">
      <c r="A821" s="783" t="s">
        <v>5</v>
      </c>
      <c r="B821" s="784"/>
      <c r="C821" s="148">
        <f>SUM(D821:F821)</f>
        <v>0</v>
      </c>
      <c r="D821" s="148"/>
      <c r="E821" s="148"/>
      <c r="F821" s="148"/>
      <c r="G821" s="148"/>
      <c r="H821" s="148"/>
      <c r="I821" s="306"/>
      <c r="J821" s="255"/>
      <c r="K821" s="684"/>
      <c r="L821" s="684"/>
      <c r="M821" s="685"/>
      <c r="N821" s="686"/>
      <c r="Q821" s="67"/>
    </row>
    <row r="822" spans="1:17" ht="69.75" customHeight="1">
      <c r="A822" s="380" t="s">
        <v>216</v>
      </c>
      <c r="B822" s="317" t="s">
        <v>722</v>
      </c>
      <c r="C822" s="250"/>
      <c r="D822" s="237"/>
      <c r="E822" s="250"/>
      <c r="F822" s="250"/>
      <c r="G822" s="237"/>
      <c r="H822" s="237"/>
      <c r="I822" s="313"/>
      <c r="J822" s="846" t="s">
        <v>566</v>
      </c>
      <c r="K822" s="246"/>
      <c r="L822" s="246"/>
      <c r="M822" s="108"/>
      <c r="N822" s="849"/>
      <c r="Q822" s="67"/>
    </row>
    <row r="823" spans="1:17" ht="12.75">
      <c r="A823" s="781" t="s">
        <v>47</v>
      </c>
      <c r="B823" s="782"/>
      <c r="C823" s="153" t="e">
        <f aca="true" t="shared" si="109" ref="C823:H823">SUM(C824:C828)</f>
        <v>#REF!</v>
      </c>
      <c r="D823" s="153">
        <f>SUM(D824:D828)</f>
        <v>350.192</v>
      </c>
      <c r="E823" s="153" t="e">
        <f t="shared" si="109"/>
        <v>#REF!</v>
      </c>
      <c r="F823" s="153" t="e">
        <f t="shared" si="109"/>
        <v>#REF!</v>
      </c>
      <c r="G823" s="153">
        <f t="shared" si="109"/>
        <v>350.192</v>
      </c>
      <c r="H823" s="153">
        <f t="shared" si="109"/>
        <v>350.192</v>
      </c>
      <c r="I823" s="305"/>
      <c r="J823" s="847"/>
      <c r="K823" s="668"/>
      <c r="L823" s="668"/>
      <c r="M823" s="129"/>
      <c r="N823" s="853"/>
      <c r="Q823" s="67"/>
    </row>
    <row r="824" spans="1:17" ht="12.75" customHeight="1" hidden="1">
      <c r="A824" s="781" t="s">
        <v>7</v>
      </c>
      <c r="B824" s="782"/>
      <c r="C824" s="153" t="e">
        <f>SUM(D824:F824)</f>
        <v>#REF!</v>
      </c>
      <c r="D824" s="153">
        <f>D8031</f>
        <v>0</v>
      </c>
      <c r="E824" s="153" t="e">
        <f>E831+#REF!</f>
        <v>#REF!</v>
      </c>
      <c r="F824" s="153" t="e">
        <f>F831+#REF!</f>
        <v>#REF!</v>
      </c>
      <c r="G824" s="153">
        <f aca="true" t="shared" si="110" ref="G824:H826">G831</f>
        <v>0</v>
      </c>
      <c r="H824" s="153">
        <f t="shared" si="110"/>
        <v>0</v>
      </c>
      <c r="I824" s="305"/>
      <c r="J824" s="847"/>
      <c r="K824" s="668"/>
      <c r="L824" s="668"/>
      <c r="M824" s="129"/>
      <c r="N824" s="853"/>
      <c r="Q824" s="67"/>
    </row>
    <row r="825" spans="1:17" ht="12.75" customHeight="1">
      <c r="A825" s="781" t="s">
        <v>14</v>
      </c>
      <c r="B825" s="782"/>
      <c r="C825" s="153" t="e">
        <f>SUM(D825:F825)</f>
        <v>#REF!</v>
      </c>
      <c r="D825" s="153">
        <f>D832</f>
        <v>350.192</v>
      </c>
      <c r="E825" s="153" t="e">
        <f>E832+#REF!</f>
        <v>#REF!</v>
      </c>
      <c r="F825" s="153" t="e">
        <f>F832+#REF!</f>
        <v>#REF!</v>
      </c>
      <c r="G825" s="153">
        <f t="shared" si="110"/>
        <v>350.192</v>
      </c>
      <c r="H825" s="153">
        <f t="shared" si="110"/>
        <v>350.192</v>
      </c>
      <c r="I825" s="305"/>
      <c r="J825" s="847"/>
      <c r="K825" s="687"/>
      <c r="L825" s="687"/>
      <c r="M825" s="130"/>
      <c r="N825" s="853"/>
      <c r="Q825" s="67"/>
    </row>
    <row r="826" spans="1:17" ht="12.75" customHeight="1" hidden="1">
      <c r="A826" s="781" t="s">
        <v>15</v>
      </c>
      <c r="B826" s="782"/>
      <c r="C826" s="153" t="e">
        <f>SUM(D826:F826)</f>
        <v>#REF!</v>
      </c>
      <c r="D826" s="153">
        <f>D833</f>
        <v>0</v>
      </c>
      <c r="E826" s="153" t="e">
        <f>E833+#REF!</f>
        <v>#REF!</v>
      </c>
      <c r="F826" s="153" t="e">
        <f>F833+#REF!</f>
        <v>#REF!</v>
      </c>
      <c r="G826" s="153">
        <f t="shared" si="110"/>
        <v>0</v>
      </c>
      <c r="H826" s="153">
        <f t="shared" si="110"/>
        <v>0</v>
      </c>
      <c r="I826" s="305"/>
      <c r="J826" s="847"/>
      <c r="K826" s="246"/>
      <c r="L826" s="246"/>
      <c r="M826" s="108"/>
      <c r="N826" s="853"/>
      <c r="Q826" s="67"/>
    </row>
    <row r="827" spans="1:17" ht="12.75" customHeight="1" hidden="1">
      <c r="A827" s="781" t="s">
        <v>16</v>
      </c>
      <c r="B827" s="782"/>
      <c r="C827" s="153">
        <f>SUM(D827:F827)</f>
        <v>0</v>
      </c>
      <c r="D827" s="153"/>
      <c r="E827" s="153"/>
      <c r="F827" s="153"/>
      <c r="G827" s="153"/>
      <c r="H827" s="153"/>
      <c r="I827" s="305"/>
      <c r="J827" s="847"/>
      <c r="K827" s="246"/>
      <c r="L827" s="246"/>
      <c r="M827" s="108"/>
      <c r="N827" s="853"/>
      <c r="Q827" s="67"/>
    </row>
    <row r="828" spans="1:17" ht="12.75" customHeight="1" hidden="1">
      <c r="A828" s="783" t="s">
        <v>5</v>
      </c>
      <c r="B828" s="784"/>
      <c r="C828" s="154">
        <f>SUM(D828:F828)</f>
        <v>0</v>
      </c>
      <c r="D828" s="154"/>
      <c r="E828" s="154"/>
      <c r="F828" s="154"/>
      <c r="G828" s="154"/>
      <c r="H828" s="154"/>
      <c r="I828" s="319"/>
      <c r="J828" s="848"/>
      <c r="K828" s="669"/>
      <c r="L828" s="669"/>
      <c r="M828" s="117"/>
      <c r="N828" s="854"/>
      <c r="Q828" s="67"/>
    </row>
    <row r="829" spans="1:17" ht="51" customHeight="1">
      <c r="A829" s="380" t="s">
        <v>218</v>
      </c>
      <c r="B829" s="317" t="s">
        <v>219</v>
      </c>
      <c r="C829" s="105"/>
      <c r="D829" s="105"/>
      <c r="E829" s="105"/>
      <c r="F829" s="105"/>
      <c r="G829" s="105"/>
      <c r="H829" s="105"/>
      <c r="I829" s="846" t="s">
        <v>720</v>
      </c>
      <c r="J829" s="856" t="s">
        <v>566</v>
      </c>
      <c r="K829" s="648"/>
      <c r="L829" s="648"/>
      <c r="M829" s="169"/>
      <c r="N829" s="688"/>
      <c r="Q829" s="67"/>
    </row>
    <row r="830" spans="1:17" ht="12.75">
      <c r="A830" s="781" t="s">
        <v>47</v>
      </c>
      <c r="B830" s="782"/>
      <c r="C830" s="111">
        <f aca="true" t="shared" si="111" ref="C830:H830">SUM(C831:C833)</f>
        <v>350.192</v>
      </c>
      <c r="D830" s="111">
        <f t="shared" si="111"/>
        <v>350.192</v>
      </c>
      <c r="E830" s="111">
        <f t="shared" si="111"/>
        <v>0</v>
      </c>
      <c r="F830" s="111">
        <f t="shared" si="111"/>
        <v>0</v>
      </c>
      <c r="G830" s="111">
        <f t="shared" si="111"/>
        <v>350.192</v>
      </c>
      <c r="H830" s="111">
        <f t="shared" si="111"/>
        <v>350.192</v>
      </c>
      <c r="I830" s="847"/>
      <c r="J830" s="857"/>
      <c r="K830" s="689"/>
      <c r="L830" s="689"/>
      <c r="M830" s="256"/>
      <c r="N830" s="688"/>
      <c r="Q830" s="67"/>
    </row>
    <row r="831" spans="1:17" ht="12.75" customHeight="1" hidden="1">
      <c r="A831" s="781" t="s">
        <v>7</v>
      </c>
      <c r="B831" s="782"/>
      <c r="C831" s="111">
        <f>SUM(D831:F831)</f>
        <v>0</v>
      </c>
      <c r="D831" s="111">
        <v>0</v>
      </c>
      <c r="E831" s="111"/>
      <c r="F831" s="111"/>
      <c r="G831" s="111">
        <v>0</v>
      </c>
      <c r="H831" s="111">
        <v>0</v>
      </c>
      <c r="I831" s="847"/>
      <c r="J831" s="857"/>
      <c r="K831" s="689"/>
      <c r="L831" s="689"/>
      <c r="M831" s="256"/>
      <c r="N831" s="688"/>
      <c r="Q831" s="67"/>
    </row>
    <row r="832" spans="1:17" ht="12.75" customHeight="1">
      <c r="A832" s="781" t="s">
        <v>14</v>
      </c>
      <c r="B832" s="782"/>
      <c r="C832" s="111">
        <f>SUM(D832:F832)</f>
        <v>350.192</v>
      </c>
      <c r="D832" s="111">
        <v>350.192</v>
      </c>
      <c r="E832" s="111"/>
      <c r="F832" s="111"/>
      <c r="G832" s="111">
        <v>350.192</v>
      </c>
      <c r="H832" s="111">
        <v>350.192</v>
      </c>
      <c r="I832" s="847"/>
      <c r="J832" s="857"/>
      <c r="K832" s="689"/>
      <c r="L832" s="689"/>
      <c r="M832" s="129">
        <v>350.192</v>
      </c>
      <c r="N832" s="688"/>
      <c r="Q832" s="67"/>
    </row>
    <row r="833" spans="1:17" ht="12.75" customHeight="1" hidden="1">
      <c r="A833" s="781" t="s">
        <v>15</v>
      </c>
      <c r="B833" s="782"/>
      <c r="C833" s="111">
        <f>SUM(D833:F833)</f>
        <v>0</v>
      </c>
      <c r="D833" s="111"/>
      <c r="E833" s="111"/>
      <c r="F833" s="111"/>
      <c r="G833" s="111"/>
      <c r="H833" s="111"/>
      <c r="I833" s="815"/>
      <c r="J833" s="857"/>
      <c r="K833" s="648"/>
      <c r="L833" s="648"/>
      <c r="M833" s="169"/>
      <c r="N833" s="688"/>
      <c r="Q833" s="67"/>
    </row>
    <row r="834" spans="1:17" ht="39.75">
      <c r="A834" s="537" t="s">
        <v>723</v>
      </c>
      <c r="B834" s="257" t="s">
        <v>724</v>
      </c>
      <c r="C834" s="258">
        <f>C840+C855+C886</f>
        <v>16608.50384</v>
      </c>
      <c r="D834" s="231"/>
      <c r="E834" s="259"/>
      <c r="F834" s="260"/>
      <c r="G834" s="231"/>
      <c r="H834" s="231"/>
      <c r="I834" s="261"/>
      <c r="J834" s="262"/>
      <c r="K834" s="690"/>
      <c r="L834" s="690"/>
      <c r="M834" s="263"/>
      <c r="N834" s="691"/>
      <c r="Q834" s="67"/>
    </row>
    <row r="835" spans="1:17" ht="12.75">
      <c r="A835" s="858" t="s">
        <v>47</v>
      </c>
      <c r="B835" s="859"/>
      <c r="C835" s="265"/>
      <c r="D835" s="153">
        <f>D840+D855+D886</f>
        <v>13891.94128</v>
      </c>
      <c r="E835" s="259">
        <f>E840+E855+E886</f>
        <v>1358.28128</v>
      </c>
      <c r="F835" s="260">
        <f>F840+F855+F886</f>
        <v>1358.28128</v>
      </c>
      <c r="G835" s="153">
        <f>G840+G855+G886</f>
        <v>13891.93228</v>
      </c>
      <c r="H835" s="153">
        <f>H840+H855+H886</f>
        <v>13891.93228</v>
      </c>
      <c r="I835" s="249"/>
      <c r="J835" s="266"/>
      <c r="K835" s="692"/>
      <c r="L835" s="692"/>
      <c r="M835" s="254"/>
      <c r="N835" s="693"/>
      <c r="Q835" s="67"/>
    </row>
    <row r="836" spans="1:17" ht="12.75">
      <c r="A836" s="858" t="s">
        <v>7</v>
      </c>
      <c r="B836" s="859"/>
      <c r="C836" s="265"/>
      <c r="D836" s="153">
        <f>D841+D856+D887</f>
        <v>5622.3</v>
      </c>
      <c r="E836" s="259"/>
      <c r="F836" s="260"/>
      <c r="G836" s="153">
        <f aca="true" t="shared" si="112" ref="G836:H838">G841+G856+G887</f>
        <v>5622.3</v>
      </c>
      <c r="H836" s="267">
        <f t="shared" si="112"/>
        <v>5622.3</v>
      </c>
      <c r="I836" s="249"/>
      <c r="J836" s="266"/>
      <c r="K836" s="692"/>
      <c r="L836" s="692"/>
      <c r="M836" s="268">
        <f>M837</f>
        <v>2063.27328</v>
      </c>
      <c r="N836" s="693"/>
      <c r="Q836" s="67"/>
    </row>
    <row r="837" spans="1:17" ht="12.75">
      <c r="A837" s="858" t="s">
        <v>14</v>
      </c>
      <c r="B837" s="859"/>
      <c r="C837" s="265"/>
      <c r="D837" s="153">
        <f>D842+D857+D888</f>
        <v>8269.64128</v>
      </c>
      <c r="E837" s="259"/>
      <c r="F837" s="260"/>
      <c r="G837" s="153">
        <f t="shared" si="112"/>
        <v>8269.63228</v>
      </c>
      <c r="H837" s="153">
        <f t="shared" si="112"/>
        <v>8269.63228</v>
      </c>
      <c r="I837" s="249"/>
      <c r="J837" s="266"/>
      <c r="K837" s="692"/>
      <c r="L837" s="692"/>
      <c r="M837" s="268">
        <f>M849+M866+M873+M895</f>
        <v>2063.27328</v>
      </c>
      <c r="N837" s="693"/>
      <c r="Q837" s="67"/>
    </row>
    <row r="838" spans="1:17" ht="12.75" customHeight="1" hidden="1">
      <c r="A838" s="860" t="s">
        <v>15</v>
      </c>
      <c r="B838" s="861"/>
      <c r="C838" s="265"/>
      <c r="D838" s="154">
        <f>D843+D858+D889</f>
        <v>0</v>
      </c>
      <c r="E838" s="259"/>
      <c r="F838" s="260"/>
      <c r="G838" s="154">
        <f t="shared" si="112"/>
        <v>0</v>
      </c>
      <c r="H838" s="154">
        <f t="shared" si="112"/>
        <v>0</v>
      </c>
      <c r="I838" s="249"/>
      <c r="J838" s="269"/>
      <c r="K838" s="694"/>
      <c r="L838" s="694"/>
      <c r="M838" s="270"/>
      <c r="N838" s="693"/>
      <c r="Q838" s="67"/>
    </row>
    <row r="839" spans="1:17" ht="44.25" customHeight="1">
      <c r="A839" s="380" t="s">
        <v>725</v>
      </c>
      <c r="B839" s="317" t="s">
        <v>726</v>
      </c>
      <c r="C839" s="237"/>
      <c r="D839" s="237"/>
      <c r="E839" s="237"/>
      <c r="F839" s="237"/>
      <c r="G839" s="237"/>
      <c r="H839" s="237"/>
      <c r="I839" s="271"/>
      <c r="J839" s="785" t="s">
        <v>562</v>
      </c>
      <c r="K839" s="695"/>
      <c r="L839" s="695"/>
      <c r="M839" s="128"/>
      <c r="N839" s="840"/>
      <c r="Q839" s="67"/>
    </row>
    <row r="840" spans="1:17" ht="12.75" customHeight="1">
      <c r="A840" s="768" t="s">
        <v>47</v>
      </c>
      <c r="B840" s="769"/>
      <c r="C840" s="153">
        <f aca="true" t="shared" si="113" ref="C840:H840">SUM(C841:C845)</f>
        <v>5622.3</v>
      </c>
      <c r="D840" s="153">
        <f t="shared" si="113"/>
        <v>5622.3</v>
      </c>
      <c r="E840" s="153">
        <f t="shared" si="113"/>
        <v>0</v>
      </c>
      <c r="F840" s="153">
        <f t="shared" si="113"/>
        <v>0</v>
      </c>
      <c r="G840" s="153">
        <f t="shared" si="113"/>
        <v>5622.3</v>
      </c>
      <c r="H840" s="153">
        <f t="shared" si="113"/>
        <v>5622.3</v>
      </c>
      <c r="I840" s="305"/>
      <c r="J840" s="786"/>
      <c r="K840" s="668"/>
      <c r="L840" s="668"/>
      <c r="M840" s="129"/>
      <c r="N840" s="841"/>
      <c r="Q840" s="67"/>
    </row>
    <row r="841" spans="1:17" ht="12.75" customHeight="1">
      <c r="A841" s="768" t="s">
        <v>7</v>
      </c>
      <c r="B841" s="769"/>
      <c r="C841" s="153">
        <f>SUM(D841:F841)</f>
        <v>5622.3</v>
      </c>
      <c r="D841" s="153">
        <f aca="true" t="shared" si="114" ref="D841:H843">D849</f>
        <v>5622.3</v>
      </c>
      <c r="E841" s="153">
        <f t="shared" si="114"/>
        <v>0</v>
      </c>
      <c r="F841" s="153">
        <f t="shared" si="114"/>
        <v>0</v>
      </c>
      <c r="G841" s="153">
        <f>G849</f>
        <v>5622.3</v>
      </c>
      <c r="H841" s="153">
        <f t="shared" si="114"/>
        <v>5622.3</v>
      </c>
      <c r="I841" s="305"/>
      <c r="J841" s="786"/>
      <c r="K841" s="668"/>
      <c r="L841" s="668"/>
      <c r="M841" s="129"/>
      <c r="N841" s="841"/>
      <c r="Q841" s="67"/>
    </row>
    <row r="842" spans="1:17" ht="12.75" customHeight="1" hidden="1">
      <c r="A842" s="768" t="s">
        <v>14</v>
      </c>
      <c r="B842" s="769"/>
      <c r="C842" s="153">
        <f>SUM(D842:F842)</f>
        <v>0</v>
      </c>
      <c r="D842" s="153">
        <f t="shared" si="114"/>
        <v>0</v>
      </c>
      <c r="E842" s="153">
        <f t="shared" si="114"/>
        <v>0</v>
      </c>
      <c r="F842" s="153">
        <f t="shared" si="114"/>
        <v>0</v>
      </c>
      <c r="G842" s="153">
        <f t="shared" si="114"/>
        <v>0</v>
      </c>
      <c r="H842" s="153">
        <f t="shared" si="114"/>
        <v>0</v>
      </c>
      <c r="I842" s="305"/>
      <c r="J842" s="786"/>
      <c r="K842" s="668"/>
      <c r="L842" s="668"/>
      <c r="M842" s="129"/>
      <c r="N842" s="841"/>
      <c r="Q842" s="67"/>
    </row>
    <row r="843" spans="1:17" ht="12.75" customHeight="1" hidden="1">
      <c r="A843" s="768" t="s">
        <v>15</v>
      </c>
      <c r="B843" s="769"/>
      <c r="C843" s="153">
        <f>SUM(D843:F843)</f>
        <v>0</v>
      </c>
      <c r="D843" s="153">
        <f t="shared" si="114"/>
        <v>0</v>
      </c>
      <c r="E843" s="153">
        <f t="shared" si="114"/>
        <v>0</v>
      </c>
      <c r="F843" s="153">
        <f t="shared" si="114"/>
        <v>0</v>
      </c>
      <c r="G843" s="153">
        <f t="shared" si="114"/>
        <v>0</v>
      </c>
      <c r="H843" s="153">
        <f t="shared" si="114"/>
        <v>0</v>
      </c>
      <c r="I843" s="305"/>
      <c r="J843" s="786"/>
      <c r="K843" s="668"/>
      <c r="L843" s="668"/>
      <c r="M843" s="129"/>
      <c r="N843" s="841"/>
      <c r="Q843" s="67"/>
    </row>
    <row r="844" spans="1:17" ht="12.75" customHeight="1" hidden="1">
      <c r="A844" s="768" t="s">
        <v>16</v>
      </c>
      <c r="B844" s="769"/>
      <c r="C844" s="153">
        <f>SUM(D844:F844)</f>
        <v>0</v>
      </c>
      <c r="D844" s="153">
        <f>D852</f>
        <v>0</v>
      </c>
      <c r="E844" s="153"/>
      <c r="F844" s="153"/>
      <c r="G844" s="153"/>
      <c r="H844" s="153"/>
      <c r="I844" s="305"/>
      <c r="J844" s="786"/>
      <c r="K844" s="668"/>
      <c r="L844" s="668"/>
      <c r="M844" s="129"/>
      <c r="N844" s="841"/>
      <c r="Q844" s="67"/>
    </row>
    <row r="845" spans="1:17" ht="12.75" customHeight="1" hidden="1">
      <c r="A845" s="795" t="s">
        <v>5</v>
      </c>
      <c r="B845" s="796"/>
      <c r="C845" s="154">
        <f>SUM(D845:F845)</f>
        <v>0</v>
      </c>
      <c r="D845" s="154">
        <f>D853</f>
        <v>0</v>
      </c>
      <c r="E845" s="154"/>
      <c r="F845" s="154"/>
      <c r="G845" s="154"/>
      <c r="H845" s="154"/>
      <c r="I845" s="319"/>
      <c r="J845" s="801"/>
      <c r="K845" s="687"/>
      <c r="L845" s="687"/>
      <c r="M845" s="130"/>
      <c r="N845" s="842"/>
      <c r="Q845" s="67"/>
    </row>
    <row r="846" spans="1:17" ht="72.75" customHeight="1" hidden="1">
      <c r="A846" s="427"/>
      <c r="B846" s="150" t="s">
        <v>727</v>
      </c>
      <c r="C846" s="121"/>
      <c r="D846" s="146" t="s">
        <v>560</v>
      </c>
      <c r="E846" s="146"/>
      <c r="F846" s="146"/>
      <c r="G846" s="146" t="s">
        <v>560</v>
      </c>
      <c r="H846" s="146" t="s">
        <v>560</v>
      </c>
      <c r="I846" s="192" t="s">
        <v>560</v>
      </c>
      <c r="J846" s="124" t="s">
        <v>562</v>
      </c>
      <c r="K846" s="632"/>
      <c r="L846" s="632"/>
      <c r="M846" s="143"/>
      <c r="N846" s="429"/>
      <c r="Q846" s="67"/>
    </row>
    <row r="847" spans="1:17" ht="62.25" customHeight="1">
      <c r="A847" s="380" t="s">
        <v>728</v>
      </c>
      <c r="B847" s="317" t="s">
        <v>434</v>
      </c>
      <c r="C847" s="237"/>
      <c r="D847" s="237"/>
      <c r="E847" s="237"/>
      <c r="F847" s="237"/>
      <c r="G847" s="237"/>
      <c r="H847" s="237"/>
      <c r="I847" s="785" t="s">
        <v>729</v>
      </c>
      <c r="J847" s="846" t="s">
        <v>566</v>
      </c>
      <c r="K847" s="247" t="s">
        <v>126</v>
      </c>
      <c r="L847" s="247" t="s">
        <v>131</v>
      </c>
      <c r="M847" s="127"/>
      <c r="N847" s="840"/>
      <c r="Q847" s="67"/>
    </row>
    <row r="848" spans="1:17" ht="12.75" customHeight="1">
      <c r="A848" s="768" t="s">
        <v>47</v>
      </c>
      <c r="B848" s="769"/>
      <c r="C848" s="111">
        <f>SUM(C849:C853)</f>
        <v>5622.3</v>
      </c>
      <c r="D848" s="111">
        <f>SUM(D849:D853)</f>
        <v>5622.3</v>
      </c>
      <c r="E848" s="111">
        <f>SUM(E849:E853)</f>
        <v>0</v>
      </c>
      <c r="F848" s="111">
        <f>SUM(F849:F853)</f>
        <v>0</v>
      </c>
      <c r="G848" s="111">
        <f>SUM(G849:G853)</f>
        <v>5622.3</v>
      </c>
      <c r="H848" s="111">
        <f>SUM(H849:H851)</f>
        <v>5622.3</v>
      </c>
      <c r="I848" s="786"/>
      <c r="J848" s="847"/>
      <c r="K848" s="668"/>
      <c r="L848" s="668"/>
      <c r="M848" s="129"/>
      <c r="N848" s="841"/>
      <c r="Q848" s="67"/>
    </row>
    <row r="849" spans="1:17" ht="12.75" customHeight="1">
      <c r="A849" s="768" t="s">
        <v>7</v>
      </c>
      <c r="B849" s="769"/>
      <c r="C849" s="111">
        <f>SUM(D849:F849)</f>
        <v>5622.3</v>
      </c>
      <c r="D849" s="111">
        <v>5622.3</v>
      </c>
      <c r="E849" s="111"/>
      <c r="F849" s="111"/>
      <c r="G849" s="111">
        <v>5622.3</v>
      </c>
      <c r="H849" s="111">
        <v>5622.3</v>
      </c>
      <c r="I849" s="786"/>
      <c r="J849" s="847"/>
      <c r="K849" s="668"/>
      <c r="L849" s="668"/>
      <c r="M849" s="129" t="s">
        <v>730</v>
      </c>
      <c r="N849" s="841"/>
      <c r="Q849" s="67"/>
    </row>
    <row r="850" spans="1:17" ht="12.75" customHeight="1" hidden="1">
      <c r="A850" s="768" t="s">
        <v>14</v>
      </c>
      <c r="B850" s="769"/>
      <c r="C850" s="111">
        <f>SUM(D850:F850)</f>
        <v>0</v>
      </c>
      <c r="D850" s="111"/>
      <c r="E850" s="111"/>
      <c r="F850" s="111"/>
      <c r="G850" s="111"/>
      <c r="H850" s="111"/>
      <c r="I850" s="786"/>
      <c r="J850" s="847"/>
      <c r="K850" s="246"/>
      <c r="L850" s="246"/>
      <c r="M850" s="108"/>
      <c r="N850" s="841"/>
      <c r="Q850" s="67"/>
    </row>
    <row r="851" spans="1:17" ht="12.75" customHeight="1" hidden="1">
      <c r="A851" s="768" t="s">
        <v>15</v>
      </c>
      <c r="B851" s="769"/>
      <c r="C851" s="111">
        <f>SUM(D851:F851)</f>
        <v>0</v>
      </c>
      <c r="D851" s="111"/>
      <c r="E851" s="111"/>
      <c r="F851" s="111"/>
      <c r="G851" s="111"/>
      <c r="H851" s="111"/>
      <c r="I851" s="786"/>
      <c r="J851" s="847"/>
      <c r="K851" s="246"/>
      <c r="L851" s="246"/>
      <c r="M851" s="108"/>
      <c r="N851" s="841"/>
      <c r="Q851" s="67"/>
    </row>
    <row r="852" spans="1:17" ht="12.75" customHeight="1" hidden="1">
      <c r="A852" s="768" t="s">
        <v>16</v>
      </c>
      <c r="B852" s="769"/>
      <c r="C852" s="111">
        <f>SUM(D852:F852)</f>
        <v>0</v>
      </c>
      <c r="D852" s="111"/>
      <c r="E852" s="111"/>
      <c r="F852" s="111"/>
      <c r="G852" s="111"/>
      <c r="H852" s="111"/>
      <c r="I852" s="786"/>
      <c r="J852" s="847"/>
      <c r="K852" s="246"/>
      <c r="L852" s="246"/>
      <c r="M852" s="108"/>
      <c r="N852" s="841"/>
      <c r="Q852" s="67"/>
    </row>
    <row r="853" spans="1:17" ht="12.75" customHeight="1" hidden="1">
      <c r="A853" s="795" t="s">
        <v>5</v>
      </c>
      <c r="B853" s="796"/>
      <c r="C853" s="114">
        <f>SUM(D853:F853)</f>
        <v>0</v>
      </c>
      <c r="D853" s="114"/>
      <c r="E853" s="114"/>
      <c r="F853" s="114"/>
      <c r="G853" s="114"/>
      <c r="H853" s="114"/>
      <c r="I853" s="801"/>
      <c r="J853" s="848"/>
      <c r="K853" s="669"/>
      <c r="L853" s="669"/>
      <c r="M853" s="117"/>
      <c r="N853" s="842"/>
      <c r="Q853" s="67"/>
    </row>
    <row r="854" spans="1:17" ht="29.25" customHeight="1">
      <c r="A854" s="380" t="s">
        <v>731</v>
      </c>
      <c r="B854" s="317" t="s">
        <v>436</v>
      </c>
      <c r="C854" s="237"/>
      <c r="D854" s="237"/>
      <c r="E854" s="237"/>
      <c r="F854" s="237"/>
      <c r="G854" s="237"/>
      <c r="H854" s="237"/>
      <c r="I854" s="239"/>
      <c r="J854" s="846" t="s">
        <v>562</v>
      </c>
      <c r="K854" s="247"/>
      <c r="L854" s="247"/>
      <c r="M854" s="127"/>
      <c r="N854" s="840"/>
      <c r="Q854" s="67"/>
    </row>
    <row r="855" spans="1:17" ht="12.75" customHeight="1">
      <c r="A855" s="768" t="s">
        <v>47</v>
      </c>
      <c r="B855" s="769"/>
      <c r="C855" s="153">
        <f aca="true" t="shared" si="115" ref="C855:H855">SUM(C856:C860)</f>
        <v>4174.84384</v>
      </c>
      <c r="D855" s="153">
        <f t="shared" si="115"/>
        <v>1458.28128</v>
      </c>
      <c r="E855" s="153">
        <f t="shared" si="115"/>
        <v>1358.28128</v>
      </c>
      <c r="F855" s="153">
        <f t="shared" si="115"/>
        <v>1358.28128</v>
      </c>
      <c r="G855" s="153">
        <f t="shared" si="115"/>
        <v>1458.27228</v>
      </c>
      <c r="H855" s="153">
        <f t="shared" si="115"/>
        <v>1458.27228</v>
      </c>
      <c r="I855" s="305"/>
      <c r="J855" s="847"/>
      <c r="K855" s="246"/>
      <c r="L855" s="246"/>
      <c r="M855" s="108"/>
      <c r="N855" s="841"/>
      <c r="Q855" s="67"/>
    </row>
    <row r="856" spans="1:17" ht="12.75" customHeight="1" hidden="1">
      <c r="A856" s="768" t="s">
        <v>7</v>
      </c>
      <c r="B856" s="769"/>
      <c r="C856" s="153">
        <f>SUM(D856:F856)</f>
        <v>0</v>
      </c>
      <c r="D856" s="153">
        <f aca="true" t="shared" si="116" ref="D856:H858">D865+D872+D880</f>
        <v>0</v>
      </c>
      <c r="E856" s="153">
        <f t="shared" si="116"/>
        <v>0</v>
      </c>
      <c r="F856" s="153">
        <f t="shared" si="116"/>
        <v>0</v>
      </c>
      <c r="G856" s="153">
        <f t="shared" si="116"/>
        <v>0</v>
      </c>
      <c r="H856" s="153">
        <f t="shared" si="116"/>
        <v>0</v>
      </c>
      <c r="I856" s="305"/>
      <c r="J856" s="847"/>
      <c r="K856" s="246"/>
      <c r="L856" s="246"/>
      <c r="M856" s="108"/>
      <c r="N856" s="841"/>
      <c r="Q856" s="67"/>
    </row>
    <row r="857" spans="1:17" ht="12.75" customHeight="1">
      <c r="A857" s="768" t="s">
        <v>14</v>
      </c>
      <c r="B857" s="769"/>
      <c r="C857" s="153">
        <f>SUM(D857:F857)</f>
        <v>4174.84384</v>
      </c>
      <c r="D857" s="153">
        <f t="shared" si="116"/>
        <v>1458.28128</v>
      </c>
      <c r="E857" s="153">
        <f t="shared" si="116"/>
        <v>1358.28128</v>
      </c>
      <c r="F857" s="153">
        <f t="shared" si="116"/>
        <v>1358.28128</v>
      </c>
      <c r="G857" s="153">
        <f t="shared" si="116"/>
        <v>1458.27228</v>
      </c>
      <c r="H857" s="153">
        <f t="shared" si="116"/>
        <v>1458.27228</v>
      </c>
      <c r="I857" s="305"/>
      <c r="J857" s="847"/>
      <c r="K857" s="246"/>
      <c r="L857" s="246"/>
      <c r="M857" s="108"/>
      <c r="N857" s="841"/>
      <c r="Q857" s="67"/>
    </row>
    <row r="858" spans="1:17" ht="12.75" customHeight="1" hidden="1">
      <c r="A858" s="768" t="s">
        <v>15</v>
      </c>
      <c r="B858" s="769"/>
      <c r="C858" s="153">
        <f>SUM(D858:F858)</f>
        <v>0</v>
      </c>
      <c r="D858" s="153">
        <f t="shared" si="116"/>
        <v>0</v>
      </c>
      <c r="E858" s="153">
        <f t="shared" si="116"/>
        <v>0</v>
      </c>
      <c r="F858" s="153">
        <f t="shared" si="116"/>
        <v>0</v>
      </c>
      <c r="G858" s="153">
        <f t="shared" si="116"/>
        <v>0</v>
      </c>
      <c r="H858" s="153">
        <f t="shared" si="116"/>
        <v>0</v>
      </c>
      <c r="I858" s="305"/>
      <c r="J858" s="847"/>
      <c r="K858" s="246"/>
      <c r="L858" s="246"/>
      <c r="M858" s="108"/>
      <c r="N858" s="841"/>
      <c r="Q858" s="67"/>
    </row>
    <row r="859" spans="1:17" ht="12.75" customHeight="1" hidden="1">
      <c r="A859" s="768" t="s">
        <v>16</v>
      </c>
      <c r="B859" s="769"/>
      <c r="C859" s="153">
        <f>SUM(D859:F859)</f>
        <v>0</v>
      </c>
      <c r="D859" s="153">
        <f>D868+D875+D883</f>
        <v>0</v>
      </c>
      <c r="E859" s="153"/>
      <c r="F859" s="153"/>
      <c r="G859" s="153"/>
      <c r="H859" s="153"/>
      <c r="I859" s="305"/>
      <c r="J859" s="847"/>
      <c r="K859" s="246"/>
      <c r="L859" s="246"/>
      <c r="M859" s="108"/>
      <c r="N859" s="841"/>
      <c r="Q859" s="67"/>
    </row>
    <row r="860" spans="1:17" ht="12.75" customHeight="1" hidden="1">
      <c r="A860" s="795" t="s">
        <v>5</v>
      </c>
      <c r="B860" s="796"/>
      <c r="C860" s="154">
        <f>SUM(D860:F860)</f>
        <v>0</v>
      </c>
      <c r="D860" s="154">
        <f>D869+D876+D884</f>
        <v>0</v>
      </c>
      <c r="E860" s="154"/>
      <c r="F860" s="154"/>
      <c r="G860" s="154"/>
      <c r="H860" s="154"/>
      <c r="I860" s="319"/>
      <c r="J860" s="848"/>
      <c r="K860" s="669"/>
      <c r="L860" s="669"/>
      <c r="M860" s="117"/>
      <c r="N860" s="842"/>
      <c r="Q860" s="67"/>
    </row>
    <row r="861" spans="1:17" ht="51.75" customHeight="1" hidden="1">
      <c r="A861" s="427"/>
      <c r="B861" s="150" t="s">
        <v>732</v>
      </c>
      <c r="C861" s="121"/>
      <c r="D861" s="146" t="s">
        <v>560</v>
      </c>
      <c r="E861" s="146"/>
      <c r="F861" s="146"/>
      <c r="G861" s="146" t="s">
        <v>560</v>
      </c>
      <c r="H861" s="146" t="s">
        <v>560</v>
      </c>
      <c r="I861" s="192" t="s">
        <v>560</v>
      </c>
      <c r="J861" s="124" t="s">
        <v>562</v>
      </c>
      <c r="K861" s="632"/>
      <c r="L861" s="632"/>
      <c r="M861" s="143"/>
      <c r="N861" s="429"/>
      <c r="Q861" s="67"/>
    </row>
    <row r="862" spans="1:17" ht="51.75" customHeight="1" hidden="1">
      <c r="A862" s="427"/>
      <c r="B862" s="272" t="s">
        <v>733</v>
      </c>
      <c r="C862" s="121"/>
      <c r="D862" s="146" t="s">
        <v>560</v>
      </c>
      <c r="E862" s="146"/>
      <c r="F862" s="146"/>
      <c r="G862" s="146" t="s">
        <v>560</v>
      </c>
      <c r="H862" s="146" t="s">
        <v>560</v>
      </c>
      <c r="I862" s="192" t="s">
        <v>560</v>
      </c>
      <c r="J862" s="124" t="s">
        <v>562</v>
      </c>
      <c r="K862" s="632"/>
      <c r="L862" s="632"/>
      <c r="M862" s="143"/>
      <c r="N862" s="429"/>
      <c r="Q862" s="67"/>
    </row>
    <row r="863" spans="1:17" ht="65.25" customHeight="1">
      <c r="A863" s="380" t="s">
        <v>734</v>
      </c>
      <c r="B863" s="317" t="s">
        <v>439</v>
      </c>
      <c r="C863" s="105"/>
      <c r="D863" s="105"/>
      <c r="E863" s="105"/>
      <c r="F863" s="105"/>
      <c r="G863" s="105"/>
      <c r="H863" s="105"/>
      <c r="I863" s="785" t="s">
        <v>735</v>
      </c>
      <c r="J863" s="810" t="s">
        <v>484</v>
      </c>
      <c r="K863" s="616">
        <v>41730</v>
      </c>
      <c r="L863" s="616">
        <v>42735</v>
      </c>
      <c r="M863" s="127"/>
      <c r="N863" s="840"/>
      <c r="Q863" s="67"/>
    </row>
    <row r="864" spans="1:17" ht="12.75">
      <c r="A864" s="768" t="s">
        <v>47</v>
      </c>
      <c r="B864" s="769"/>
      <c r="C864" s="111">
        <f aca="true" t="shared" si="117" ref="C864:H864">SUM(C865:C869)</f>
        <v>4074.8438399999995</v>
      </c>
      <c r="D864" s="111">
        <f t="shared" si="117"/>
        <v>1358.28128</v>
      </c>
      <c r="E864" s="111">
        <f t="shared" si="117"/>
        <v>1358.28128</v>
      </c>
      <c r="F864" s="111">
        <f t="shared" si="117"/>
        <v>1358.28128</v>
      </c>
      <c r="G864" s="111">
        <f t="shared" si="117"/>
        <v>1358.28028</v>
      </c>
      <c r="H864" s="111">
        <f t="shared" si="117"/>
        <v>1358.28028</v>
      </c>
      <c r="I864" s="786"/>
      <c r="J864" s="776"/>
      <c r="K864" s="617"/>
      <c r="L864" s="617"/>
      <c r="M864" s="129"/>
      <c r="N864" s="841"/>
      <c r="Q864" s="67"/>
    </row>
    <row r="865" spans="1:17" ht="12.75" customHeight="1" hidden="1">
      <c r="A865" s="768" t="s">
        <v>7</v>
      </c>
      <c r="B865" s="769"/>
      <c r="C865" s="111">
        <f>SUM(D865:F865)</f>
        <v>0</v>
      </c>
      <c r="D865" s="111"/>
      <c r="E865" s="111"/>
      <c r="F865" s="111"/>
      <c r="G865" s="111"/>
      <c r="H865" s="111"/>
      <c r="I865" s="786"/>
      <c r="J865" s="776"/>
      <c r="K865" s="617"/>
      <c r="L865" s="617"/>
      <c r="M865" s="129"/>
      <c r="N865" s="841"/>
      <c r="Q865" s="67"/>
    </row>
    <row r="866" spans="1:17" ht="12.75" customHeight="1">
      <c r="A866" s="768" t="s">
        <v>14</v>
      </c>
      <c r="B866" s="769"/>
      <c r="C866" s="111">
        <f>SUM(D866:F866)</f>
        <v>4074.8438399999995</v>
      </c>
      <c r="D866" s="111">
        <v>1358.28128</v>
      </c>
      <c r="E866" s="111">
        <v>1358.28128</v>
      </c>
      <c r="F866" s="111">
        <v>1358.28128</v>
      </c>
      <c r="G866" s="111">
        <v>1358.28028</v>
      </c>
      <c r="H866" s="111">
        <v>1358.28028</v>
      </c>
      <c r="I866" s="786"/>
      <c r="J866" s="776"/>
      <c r="K866" s="617"/>
      <c r="L866" s="617"/>
      <c r="M866" s="129">
        <v>1358.28128</v>
      </c>
      <c r="N866" s="841"/>
      <c r="Q866" s="67"/>
    </row>
    <row r="867" spans="1:17" ht="12.75" customHeight="1" hidden="1">
      <c r="A867" s="768" t="s">
        <v>15</v>
      </c>
      <c r="B867" s="769"/>
      <c r="C867" s="111">
        <f>SUM(D867:F867)</f>
        <v>0</v>
      </c>
      <c r="D867" s="111"/>
      <c r="E867" s="111"/>
      <c r="F867" s="111"/>
      <c r="G867" s="111"/>
      <c r="H867" s="111"/>
      <c r="I867" s="786"/>
      <c r="J867" s="776"/>
      <c r="K867" s="612"/>
      <c r="L867" s="612"/>
      <c r="M867" s="108"/>
      <c r="N867" s="841"/>
      <c r="Q867" s="67"/>
    </row>
    <row r="868" spans="1:17" ht="12.75" customHeight="1" hidden="1">
      <c r="A868" s="768" t="s">
        <v>16</v>
      </c>
      <c r="B868" s="769"/>
      <c r="C868" s="111">
        <f>SUM(D868:F868)</f>
        <v>0</v>
      </c>
      <c r="D868" s="111"/>
      <c r="E868" s="111"/>
      <c r="F868" s="111"/>
      <c r="G868" s="111"/>
      <c r="H868" s="111"/>
      <c r="I868" s="315"/>
      <c r="J868" s="776"/>
      <c r="K868" s="612"/>
      <c r="L868" s="612"/>
      <c r="M868" s="108"/>
      <c r="N868" s="841"/>
      <c r="Q868" s="67"/>
    </row>
    <row r="869" spans="1:17" ht="12.75" customHeight="1" hidden="1">
      <c r="A869" s="795" t="s">
        <v>5</v>
      </c>
      <c r="B869" s="796"/>
      <c r="C869" s="114">
        <f>SUM(D869:F869)</f>
        <v>0</v>
      </c>
      <c r="D869" s="114"/>
      <c r="E869" s="114"/>
      <c r="F869" s="114"/>
      <c r="G869" s="114"/>
      <c r="H869" s="114"/>
      <c r="I869" s="316"/>
      <c r="J869" s="777"/>
      <c r="K869" s="613"/>
      <c r="L869" s="613"/>
      <c r="M869" s="117"/>
      <c r="N869" s="842"/>
      <c r="Q869" s="67"/>
    </row>
    <row r="870" spans="1:17" ht="49.5" customHeight="1">
      <c r="A870" s="380" t="s">
        <v>736</v>
      </c>
      <c r="B870" s="317" t="s">
        <v>441</v>
      </c>
      <c r="C870" s="105"/>
      <c r="D870" s="105"/>
      <c r="E870" s="105"/>
      <c r="F870" s="105"/>
      <c r="G870" s="105"/>
      <c r="H870" s="105"/>
      <c r="I870" s="785" t="s">
        <v>735</v>
      </c>
      <c r="J870" s="810" t="s">
        <v>484</v>
      </c>
      <c r="K870" s="616">
        <v>41883</v>
      </c>
      <c r="L870" s="616">
        <v>42735</v>
      </c>
      <c r="M870" s="127"/>
      <c r="N870" s="840"/>
      <c r="Q870" s="67"/>
    </row>
    <row r="871" spans="1:17" ht="12.75">
      <c r="A871" s="768" t="s">
        <v>47</v>
      </c>
      <c r="B871" s="769"/>
      <c r="C871" s="111">
        <f aca="true" t="shared" si="118" ref="C871:H871">SUM(C872:C876)</f>
        <v>100</v>
      </c>
      <c r="D871" s="111">
        <f t="shared" si="118"/>
        <v>100</v>
      </c>
      <c r="E871" s="111">
        <f t="shared" si="118"/>
        <v>0</v>
      </c>
      <c r="F871" s="111">
        <f t="shared" si="118"/>
        <v>0</v>
      </c>
      <c r="G871" s="111">
        <f t="shared" si="118"/>
        <v>99.992</v>
      </c>
      <c r="H871" s="111">
        <f t="shared" si="118"/>
        <v>99.992</v>
      </c>
      <c r="I871" s="786"/>
      <c r="J871" s="776"/>
      <c r="K871" s="617"/>
      <c r="L871" s="617"/>
      <c r="M871" s="129"/>
      <c r="N871" s="841"/>
      <c r="Q871" s="67"/>
    </row>
    <row r="872" spans="1:17" ht="12.75" customHeight="1" hidden="1">
      <c r="A872" s="768" t="s">
        <v>7</v>
      </c>
      <c r="B872" s="769"/>
      <c r="C872" s="111">
        <f>SUM(D872:F872)</f>
        <v>0</v>
      </c>
      <c r="D872" s="111"/>
      <c r="E872" s="111"/>
      <c r="F872" s="111"/>
      <c r="G872" s="111"/>
      <c r="H872" s="111"/>
      <c r="I872" s="786"/>
      <c r="J872" s="776"/>
      <c r="K872" s="617"/>
      <c r="L872" s="617"/>
      <c r="M872" s="129"/>
      <c r="N872" s="841"/>
      <c r="Q872" s="67"/>
    </row>
    <row r="873" spans="1:17" ht="12.75" customHeight="1">
      <c r="A873" s="768" t="s">
        <v>14</v>
      </c>
      <c r="B873" s="769"/>
      <c r="C873" s="111">
        <f>SUM(D873:F873)</f>
        <v>100</v>
      </c>
      <c r="D873" s="111">
        <v>100</v>
      </c>
      <c r="E873" s="111"/>
      <c r="F873" s="111"/>
      <c r="G873" s="111">
        <v>99.992</v>
      </c>
      <c r="H873" s="111">
        <v>99.992</v>
      </c>
      <c r="I873" s="786"/>
      <c r="J873" s="776"/>
      <c r="K873" s="617"/>
      <c r="L873" s="617"/>
      <c r="M873" s="129">
        <v>99.992</v>
      </c>
      <c r="N873" s="841"/>
      <c r="Q873" s="67"/>
    </row>
    <row r="874" spans="1:17" ht="12.75" customHeight="1" hidden="1">
      <c r="A874" s="768" t="s">
        <v>15</v>
      </c>
      <c r="B874" s="769"/>
      <c r="C874" s="111">
        <f>SUM(D874:F874)</f>
        <v>0</v>
      </c>
      <c r="D874" s="111"/>
      <c r="E874" s="111"/>
      <c r="F874" s="111"/>
      <c r="G874" s="111"/>
      <c r="H874" s="111"/>
      <c r="I874" s="786"/>
      <c r="J874" s="776"/>
      <c r="K874" s="612"/>
      <c r="L874" s="612"/>
      <c r="M874" s="108"/>
      <c r="N874" s="841"/>
      <c r="Q874" s="67"/>
    </row>
    <row r="875" spans="1:17" ht="12.75" customHeight="1" hidden="1">
      <c r="A875" s="768" t="s">
        <v>16</v>
      </c>
      <c r="B875" s="769"/>
      <c r="C875" s="111">
        <f>SUM(D875:F875)</f>
        <v>0</v>
      </c>
      <c r="D875" s="111"/>
      <c r="E875" s="111"/>
      <c r="F875" s="111"/>
      <c r="G875" s="111"/>
      <c r="H875" s="111"/>
      <c r="I875" s="315"/>
      <c r="J875" s="776"/>
      <c r="K875" s="612"/>
      <c r="L875" s="612"/>
      <c r="M875" s="108"/>
      <c r="N875" s="841"/>
      <c r="Q875" s="67"/>
    </row>
    <row r="876" spans="1:17" ht="12.75" customHeight="1" hidden="1">
      <c r="A876" s="795" t="s">
        <v>5</v>
      </c>
      <c r="B876" s="796"/>
      <c r="C876" s="114">
        <f>SUM(D876:F876)</f>
        <v>0</v>
      </c>
      <c r="D876" s="114"/>
      <c r="E876" s="114"/>
      <c r="F876" s="114"/>
      <c r="G876" s="114"/>
      <c r="H876" s="114"/>
      <c r="I876" s="316"/>
      <c r="J876" s="777"/>
      <c r="K876" s="613"/>
      <c r="L876" s="613"/>
      <c r="M876" s="117"/>
      <c r="N876" s="842"/>
      <c r="Q876" s="67"/>
    </row>
    <row r="877" spans="1:17" ht="54.75" customHeight="1" hidden="1">
      <c r="A877" s="427"/>
      <c r="B877" s="150" t="s">
        <v>737</v>
      </c>
      <c r="C877" s="121"/>
      <c r="D877" s="146" t="s">
        <v>560</v>
      </c>
      <c r="E877" s="146"/>
      <c r="F877" s="146"/>
      <c r="G877" s="146"/>
      <c r="H877" s="146"/>
      <c r="I877" s="192" t="s">
        <v>560</v>
      </c>
      <c r="J877" s="124" t="s">
        <v>562</v>
      </c>
      <c r="K877" s="632"/>
      <c r="L877" s="632"/>
      <c r="M877" s="143"/>
      <c r="N877" s="429"/>
      <c r="Q877" s="67"/>
    </row>
    <row r="878" spans="1:17" ht="51" customHeight="1">
      <c r="A878" s="380" t="s">
        <v>738</v>
      </c>
      <c r="B878" s="317" t="s">
        <v>444</v>
      </c>
      <c r="C878" s="105"/>
      <c r="D878" s="105"/>
      <c r="E878" s="105"/>
      <c r="F878" s="105"/>
      <c r="G878" s="105"/>
      <c r="H878" s="105"/>
      <c r="I878" s="785" t="s">
        <v>735</v>
      </c>
      <c r="J878" s="810" t="s">
        <v>484</v>
      </c>
      <c r="K878" s="616">
        <v>42095</v>
      </c>
      <c r="L878" s="616">
        <v>42369</v>
      </c>
      <c r="M878" s="127"/>
      <c r="N878" s="840"/>
      <c r="Q878" s="67"/>
    </row>
    <row r="879" spans="1:17" ht="12.75">
      <c r="A879" s="768" t="s">
        <v>47</v>
      </c>
      <c r="B879" s="769"/>
      <c r="C879" s="111">
        <f>SUM(C880:C884)</f>
        <v>0</v>
      </c>
      <c r="D879" s="111">
        <f>SUM(D880:D884)</f>
        <v>0</v>
      </c>
      <c r="E879" s="111"/>
      <c r="F879" s="111"/>
      <c r="G879" s="111"/>
      <c r="H879" s="111"/>
      <c r="I879" s="786"/>
      <c r="J879" s="776"/>
      <c r="K879" s="617"/>
      <c r="L879" s="617"/>
      <c r="M879" s="129"/>
      <c r="N879" s="841"/>
      <c r="Q879" s="67"/>
    </row>
    <row r="880" spans="1:17" ht="12.75" customHeight="1" hidden="1">
      <c r="A880" s="768" t="s">
        <v>7</v>
      </c>
      <c r="B880" s="769"/>
      <c r="C880" s="111">
        <f>SUM(D880:F880)</f>
        <v>0</v>
      </c>
      <c r="D880" s="111"/>
      <c r="E880" s="111"/>
      <c r="F880" s="111"/>
      <c r="G880" s="111"/>
      <c r="H880" s="111"/>
      <c r="I880" s="786"/>
      <c r="J880" s="776"/>
      <c r="K880" s="617"/>
      <c r="L880" s="617"/>
      <c r="M880" s="129"/>
      <c r="N880" s="841"/>
      <c r="Q880" s="67"/>
    </row>
    <row r="881" spans="1:17" ht="12.75" customHeight="1">
      <c r="A881" s="768" t="s">
        <v>14</v>
      </c>
      <c r="B881" s="769"/>
      <c r="C881" s="111">
        <f>SUM(D881:F881)</f>
        <v>0</v>
      </c>
      <c r="D881" s="111">
        <v>0</v>
      </c>
      <c r="E881" s="111"/>
      <c r="F881" s="111"/>
      <c r="G881" s="111"/>
      <c r="H881" s="111"/>
      <c r="I881" s="786"/>
      <c r="J881" s="776"/>
      <c r="K881" s="617"/>
      <c r="L881" s="617"/>
      <c r="M881" s="129"/>
      <c r="N881" s="841"/>
      <c r="Q881" s="67"/>
    </row>
    <row r="882" spans="1:17" ht="12.75" customHeight="1" hidden="1">
      <c r="A882" s="768" t="s">
        <v>15</v>
      </c>
      <c r="B882" s="769"/>
      <c r="C882" s="111">
        <f>SUM(D882:F882)</f>
        <v>0</v>
      </c>
      <c r="D882" s="111"/>
      <c r="E882" s="111"/>
      <c r="F882" s="111"/>
      <c r="G882" s="111"/>
      <c r="H882" s="111"/>
      <c r="I882" s="786"/>
      <c r="J882" s="776"/>
      <c r="K882" s="612"/>
      <c r="L882" s="612"/>
      <c r="M882" s="108"/>
      <c r="N882" s="841"/>
      <c r="Q882" s="67"/>
    </row>
    <row r="883" spans="1:17" ht="12.75" customHeight="1" hidden="1">
      <c r="A883" s="768" t="s">
        <v>16</v>
      </c>
      <c r="B883" s="769"/>
      <c r="C883" s="111">
        <f>SUM(D883:F883)</f>
        <v>0</v>
      </c>
      <c r="D883" s="111"/>
      <c r="E883" s="111"/>
      <c r="F883" s="111"/>
      <c r="G883" s="111"/>
      <c r="H883" s="111"/>
      <c r="I883" s="315"/>
      <c r="J883" s="776"/>
      <c r="K883" s="612"/>
      <c r="L883" s="612"/>
      <c r="M883" s="108"/>
      <c r="N883" s="841"/>
      <c r="Q883" s="67"/>
    </row>
    <row r="884" spans="1:17" ht="12.75" customHeight="1" hidden="1">
      <c r="A884" s="795" t="s">
        <v>5</v>
      </c>
      <c r="B884" s="796"/>
      <c r="C884" s="114">
        <f>SUM(D884:F884)</f>
        <v>0</v>
      </c>
      <c r="D884" s="114"/>
      <c r="E884" s="114"/>
      <c r="F884" s="114"/>
      <c r="G884" s="114"/>
      <c r="H884" s="114"/>
      <c r="I884" s="316"/>
      <c r="J884" s="777"/>
      <c r="K884" s="613"/>
      <c r="L884" s="613"/>
      <c r="M884" s="117"/>
      <c r="N884" s="842"/>
      <c r="Q884" s="67"/>
    </row>
    <row r="885" spans="1:17" ht="41.25" customHeight="1">
      <c r="A885" s="380" t="s">
        <v>739</v>
      </c>
      <c r="B885" s="317" t="s">
        <v>446</v>
      </c>
      <c r="C885" s="237"/>
      <c r="D885" s="237"/>
      <c r="E885" s="237"/>
      <c r="F885" s="237"/>
      <c r="G885" s="237"/>
      <c r="H885" s="237"/>
      <c r="I885" s="239"/>
      <c r="J885" s="846" t="s">
        <v>562</v>
      </c>
      <c r="K885" s="247"/>
      <c r="L885" s="247"/>
      <c r="M885" s="127"/>
      <c r="N885" s="840"/>
      <c r="Q885" s="67"/>
    </row>
    <row r="886" spans="1:17" ht="12.75">
      <c r="A886" s="768" t="s">
        <v>47</v>
      </c>
      <c r="B886" s="769"/>
      <c r="C886" s="153">
        <f aca="true" t="shared" si="119" ref="C886:I886">SUM(C887:C891)</f>
        <v>6811.36</v>
      </c>
      <c r="D886" s="153">
        <f t="shared" si="119"/>
        <v>6811.36</v>
      </c>
      <c r="E886" s="153">
        <f t="shared" si="119"/>
        <v>0</v>
      </c>
      <c r="F886" s="153">
        <f t="shared" si="119"/>
        <v>0</v>
      </c>
      <c r="G886" s="153">
        <f t="shared" si="119"/>
        <v>6811.36</v>
      </c>
      <c r="H886" s="153">
        <f t="shared" si="119"/>
        <v>6811.36</v>
      </c>
      <c r="I886" s="153">
        <f t="shared" si="119"/>
        <v>0</v>
      </c>
      <c r="J886" s="847"/>
      <c r="K886" s="668"/>
      <c r="L886" s="668"/>
      <c r="M886" s="129"/>
      <c r="N886" s="841"/>
      <c r="Q886" s="67"/>
    </row>
    <row r="887" spans="1:17" ht="12.75" customHeight="1" hidden="1">
      <c r="A887" s="768" t="s">
        <v>7</v>
      </c>
      <c r="B887" s="769"/>
      <c r="C887" s="153">
        <f>SUM(D887:F887)</f>
        <v>0</v>
      </c>
      <c r="D887" s="153">
        <f aca="true" t="shared" si="120" ref="D887:H889">D894</f>
        <v>0</v>
      </c>
      <c r="E887" s="153">
        <f t="shared" si="120"/>
        <v>0</v>
      </c>
      <c r="F887" s="153">
        <f t="shared" si="120"/>
        <v>0</v>
      </c>
      <c r="G887" s="153">
        <f t="shared" si="120"/>
        <v>0</v>
      </c>
      <c r="H887" s="153">
        <f t="shared" si="120"/>
        <v>0</v>
      </c>
      <c r="I887" s="305"/>
      <c r="J887" s="847"/>
      <c r="K887" s="668"/>
      <c r="L887" s="668"/>
      <c r="M887" s="129"/>
      <c r="N887" s="841"/>
      <c r="Q887" s="67"/>
    </row>
    <row r="888" spans="1:17" ht="12.75" customHeight="1">
      <c r="A888" s="768" t="s">
        <v>14</v>
      </c>
      <c r="B888" s="769"/>
      <c r="C888" s="153">
        <f>SUM(D888:F888)</f>
        <v>6811.36</v>
      </c>
      <c r="D888" s="153">
        <f t="shared" si="120"/>
        <v>6811.36</v>
      </c>
      <c r="E888" s="153">
        <f t="shared" si="120"/>
        <v>0</v>
      </c>
      <c r="F888" s="153">
        <f t="shared" si="120"/>
        <v>0</v>
      </c>
      <c r="G888" s="153">
        <f t="shared" si="120"/>
        <v>6811.36</v>
      </c>
      <c r="H888" s="153">
        <f t="shared" si="120"/>
        <v>6811.36</v>
      </c>
      <c r="I888" s="305"/>
      <c r="J888" s="847"/>
      <c r="K888" s="668"/>
      <c r="L888" s="668"/>
      <c r="M888" s="129"/>
      <c r="N888" s="841"/>
      <c r="Q888" s="67"/>
    </row>
    <row r="889" spans="1:17" ht="12.75" customHeight="1" hidden="1">
      <c r="A889" s="768" t="s">
        <v>15</v>
      </c>
      <c r="B889" s="769"/>
      <c r="C889" s="153">
        <f>SUM(D889:F889)</f>
        <v>0</v>
      </c>
      <c r="D889" s="153">
        <f t="shared" si="120"/>
        <v>0</v>
      </c>
      <c r="E889" s="153">
        <f t="shared" si="120"/>
        <v>0</v>
      </c>
      <c r="F889" s="153">
        <f t="shared" si="120"/>
        <v>0</v>
      </c>
      <c r="G889" s="153">
        <f t="shared" si="120"/>
        <v>0</v>
      </c>
      <c r="H889" s="153">
        <f t="shared" si="120"/>
        <v>0</v>
      </c>
      <c r="I889" s="305"/>
      <c r="J889" s="847"/>
      <c r="K889" s="246"/>
      <c r="L889" s="246"/>
      <c r="M889" s="108"/>
      <c r="N889" s="841"/>
      <c r="Q889" s="67"/>
    </row>
    <row r="890" spans="1:17" ht="12.75" customHeight="1" hidden="1">
      <c r="A890" s="768" t="s">
        <v>16</v>
      </c>
      <c r="B890" s="769"/>
      <c r="C890" s="153">
        <f>SUM(D890:F890)</f>
        <v>0</v>
      </c>
      <c r="D890" s="153">
        <f>D897</f>
        <v>0</v>
      </c>
      <c r="E890" s="153"/>
      <c r="F890" s="153"/>
      <c r="G890" s="153"/>
      <c r="H890" s="153"/>
      <c r="I890" s="305"/>
      <c r="J890" s="107"/>
      <c r="K890" s="246"/>
      <c r="L890" s="246"/>
      <c r="M890" s="108"/>
      <c r="N890" s="841"/>
      <c r="Q890" s="67"/>
    </row>
    <row r="891" spans="1:17" ht="12.75" customHeight="1" hidden="1">
      <c r="A891" s="795" t="s">
        <v>5</v>
      </c>
      <c r="B891" s="796"/>
      <c r="C891" s="154">
        <f>SUM(D891:F891)</f>
        <v>0</v>
      </c>
      <c r="D891" s="154">
        <f>D898</f>
        <v>0</v>
      </c>
      <c r="E891" s="154"/>
      <c r="F891" s="154"/>
      <c r="G891" s="154"/>
      <c r="H891" s="154"/>
      <c r="I891" s="319"/>
      <c r="J891" s="116"/>
      <c r="K891" s="669"/>
      <c r="L891" s="669"/>
      <c r="M891" s="117"/>
      <c r="N891" s="842"/>
      <c r="Q891" s="67"/>
    </row>
    <row r="892" spans="1:17" ht="62.25" customHeight="1">
      <c r="A892" s="380" t="s">
        <v>740</v>
      </c>
      <c r="B892" s="317" t="s">
        <v>741</v>
      </c>
      <c r="C892" s="105"/>
      <c r="D892" s="105"/>
      <c r="E892" s="105"/>
      <c r="F892" s="105"/>
      <c r="G892" s="105"/>
      <c r="H892" s="105"/>
      <c r="I892" s="785" t="s">
        <v>742</v>
      </c>
      <c r="J892" s="810" t="s">
        <v>484</v>
      </c>
      <c r="K892" s="616">
        <v>41852</v>
      </c>
      <c r="L892" s="616">
        <v>42735</v>
      </c>
      <c r="M892" s="127"/>
      <c r="N892" s="840"/>
      <c r="Q892" s="67"/>
    </row>
    <row r="893" spans="1:17" ht="12.75">
      <c r="A893" s="768" t="s">
        <v>47</v>
      </c>
      <c r="B893" s="769"/>
      <c r="C893" s="111">
        <f aca="true" t="shared" si="121" ref="C893:H893">SUM(C894:C898)</f>
        <v>6811.36</v>
      </c>
      <c r="D893" s="111">
        <f t="shared" si="121"/>
        <v>6811.36</v>
      </c>
      <c r="E893" s="111">
        <f t="shared" si="121"/>
        <v>0</v>
      </c>
      <c r="F893" s="111">
        <f t="shared" si="121"/>
        <v>0</v>
      </c>
      <c r="G893" s="111">
        <f t="shared" si="121"/>
        <v>6811.36</v>
      </c>
      <c r="H893" s="111">
        <f t="shared" si="121"/>
        <v>6811.36</v>
      </c>
      <c r="I893" s="786"/>
      <c r="J893" s="776"/>
      <c r="K893" s="617"/>
      <c r="L893" s="617"/>
      <c r="M893" s="129"/>
      <c r="N893" s="841"/>
      <c r="Q893" s="67"/>
    </row>
    <row r="894" spans="1:17" ht="12.75" customHeight="1" hidden="1">
      <c r="A894" s="768" t="s">
        <v>7</v>
      </c>
      <c r="B894" s="769"/>
      <c r="C894" s="111">
        <f>SUM(D894:F894)</f>
        <v>0</v>
      </c>
      <c r="D894" s="111"/>
      <c r="E894" s="111"/>
      <c r="F894" s="111"/>
      <c r="G894" s="111"/>
      <c r="H894" s="111"/>
      <c r="I894" s="786"/>
      <c r="J894" s="776"/>
      <c r="K894" s="617"/>
      <c r="L894" s="617"/>
      <c r="M894" s="129"/>
      <c r="N894" s="841"/>
      <c r="Q894" s="67"/>
    </row>
    <row r="895" spans="1:17" ht="12.75" customHeight="1">
      <c r="A895" s="768" t="s">
        <v>14</v>
      </c>
      <c r="B895" s="769"/>
      <c r="C895" s="111">
        <f>SUM(D895:F895)</f>
        <v>6811.36</v>
      </c>
      <c r="D895" s="111">
        <v>6811.36</v>
      </c>
      <c r="E895" s="111"/>
      <c r="F895" s="111"/>
      <c r="G895" s="111">
        <v>6811.36</v>
      </c>
      <c r="H895" s="111">
        <v>6811.36</v>
      </c>
      <c r="I895" s="786"/>
      <c r="J895" s="776"/>
      <c r="K895" s="617"/>
      <c r="L895" s="617"/>
      <c r="M895" s="129">
        <v>505</v>
      </c>
      <c r="N895" s="841"/>
      <c r="Q895" s="67"/>
    </row>
    <row r="896" spans="1:17" ht="12.75" customHeight="1" hidden="1">
      <c r="A896" s="768" t="s">
        <v>15</v>
      </c>
      <c r="B896" s="769"/>
      <c r="C896" s="111">
        <f>SUM(D896:F896)</f>
        <v>0</v>
      </c>
      <c r="D896" s="111"/>
      <c r="E896" s="111"/>
      <c r="F896" s="111"/>
      <c r="G896" s="111"/>
      <c r="H896" s="111"/>
      <c r="I896" s="786"/>
      <c r="J896" s="776"/>
      <c r="K896" s="612"/>
      <c r="L896" s="612"/>
      <c r="M896" s="108"/>
      <c r="N896" s="841"/>
      <c r="Q896" s="67"/>
    </row>
    <row r="897" spans="1:17" ht="12.75" customHeight="1" hidden="1">
      <c r="A897" s="768" t="s">
        <v>16</v>
      </c>
      <c r="B897" s="769"/>
      <c r="C897" s="111">
        <f>SUM(D897:F897)</f>
        <v>0</v>
      </c>
      <c r="D897" s="111"/>
      <c r="E897" s="111"/>
      <c r="F897" s="111"/>
      <c r="G897" s="111"/>
      <c r="H897" s="111"/>
      <c r="I897" s="305"/>
      <c r="J897" s="776"/>
      <c r="K897" s="612"/>
      <c r="L897" s="612"/>
      <c r="M897" s="108"/>
      <c r="N897" s="841"/>
      <c r="Q897" s="67"/>
    </row>
    <row r="898" spans="1:17" ht="12.75" customHeight="1" hidden="1">
      <c r="A898" s="795" t="s">
        <v>5</v>
      </c>
      <c r="B898" s="796"/>
      <c r="C898" s="114">
        <f>SUM(D898:F898)</f>
        <v>0</v>
      </c>
      <c r="D898" s="114"/>
      <c r="E898" s="114"/>
      <c r="F898" s="114"/>
      <c r="G898" s="114"/>
      <c r="H898" s="114"/>
      <c r="I898" s="319"/>
      <c r="J898" s="777"/>
      <c r="K898" s="613"/>
      <c r="L898" s="613"/>
      <c r="M898" s="117"/>
      <c r="N898" s="842"/>
      <c r="Q898" s="67"/>
    </row>
    <row r="899" spans="1:17" ht="72" customHeight="1" hidden="1">
      <c r="A899" s="427"/>
      <c r="B899" s="272" t="s">
        <v>743</v>
      </c>
      <c r="C899" s="121"/>
      <c r="D899" s="146" t="s">
        <v>560</v>
      </c>
      <c r="E899" s="146"/>
      <c r="F899" s="146"/>
      <c r="G899" s="146" t="s">
        <v>560</v>
      </c>
      <c r="H899" s="146" t="s">
        <v>560</v>
      </c>
      <c r="I899" s="192" t="s">
        <v>560</v>
      </c>
      <c r="J899" s="124" t="s">
        <v>562</v>
      </c>
      <c r="K899" s="632"/>
      <c r="L899" s="632"/>
      <c r="M899" s="143"/>
      <c r="N899" s="429"/>
      <c r="Q899" s="67"/>
    </row>
    <row r="900" spans="1:17" ht="20.25">
      <c r="A900" s="537" t="s">
        <v>744</v>
      </c>
      <c r="B900" s="274" t="s">
        <v>450</v>
      </c>
      <c r="C900" s="275">
        <f>C906+C927</f>
        <v>948.4</v>
      </c>
      <c r="D900" s="231"/>
      <c r="E900" s="276"/>
      <c r="F900" s="277"/>
      <c r="G900" s="237"/>
      <c r="H900" s="237"/>
      <c r="I900" s="261"/>
      <c r="J900" s="862"/>
      <c r="K900" s="690"/>
      <c r="L900" s="690"/>
      <c r="M900" s="263"/>
      <c r="N900" s="691"/>
      <c r="Q900" s="67"/>
    </row>
    <row r="901" spans="1:17" ht="12.75">
      <c r="A901" s="768" t="s">
        <v>47</v>
      </c>
      <c r="B901" s="769"/>
      <c r="C901" s="278"/>
      <c r="D901" s="153">
        <f>D906+D927</f>
        <v>948.4</v>
      </c>
      <c r="E901" s="259">
        <f>E906+E927</f>
        <v>0</v>
      </c>
      <c r="F901" s="260">
        <f>F906+F927</f>
        <v>0</v>
      </c>
      <c r="G901" s="153">
        <f>G906+G927</f>
        <v>763.143</v>
      </c>
      <c r="H901" s="153">
        <f>H906+H927</f>
        <v>763.143</v>
      </c>
      <c r="I901" s="249"/>
      <c r="J901" s="863"/>
      <c r="K901" s="682"/>
      <c r="L901" s="682"/>
      <c r="M901" s="254">
        <v>0</v>
      </c>
      <c r="N901" s="693"/>
      <c r="Q901" s="67"/>
    </row>
    <row r="902" spans="1:17" ht="12.75" customHeight="1" hidden="1">
      <c r="A902" s="768" t="s">
        <v>7</v>
      </c>
      <c r="B902" s="769"/>
      <c r="C902" s="278"/>
      <c r="D902" s="153">
        <f>D907+D928</f>
        <v>0</v>
      </c>
      <c r="E902" s="276"/>
      <c r="F902" s="277"/>
      <c r="G902" s="153">
        <f aca="true" t="shared" si="122" ref="G902:H904">G907+G928</f>
        <v>0</v>
      </c>
      <c r="H902" s="279">
        <f t="shared" si="122"/>
        <v>0</v>
      </c>
      <c r="I902" s="264"/>
      <c r="J902" s="863"/>
      <c r="K902" s="682"/>
      <c r="L902" s="682"/>
      <c r="M902" s="254"/>
      <c r="N902" s="693"/>
      <c r="Q902" s="67"/>
    </row>
    <row r="903" spans="1:17" ht="12.75">
      <c r="A903" s="768" t="s">
        <v>14</v>
      </c>
      <c r="B903" s="769"/>
      <c r="C903" s="278"/>
      <c r="D903" s="153">
        <f>D908+D929</f>
        <v>948.4</v>
      </c>
      <c r="E903" s="276"/>
      <c r="F903" s="277"/>
      <c r="G903" s="153">
        <f t="shared" si="122"/>
        <v>763.143</v>
      </c>
      <c r="H903" s="153">
        <f t="shared" si="122"/>
        <v>763.143</v>
      </c>
      <c r="I903" s="249"/>
      <c r="J903" s="863"/>
      <c r="K903" s="682"/>
      <c r="L903" s="682"/>
      <c r="M903" s="254">
        <v>0</v>
      </c>
      <c r="N903" s="693"/>
      <c r="Q903" s="67"/>
    </row>
    <row r="904" spans="1:17" ht="12.75" customHeight="1" hidden="1">
      <c r="A904" s="768" t="s">
        <v>15</v>
      </c>
      <c r="B904" s="769"/>
      <c r="C904" s="278"/>
      <c r="D904" s="154">
        <f>D909+D930</f>
        <v>0</v>
      </c>
      <c r="E904" s="276"/>
      <c r="F904" s="277"/>
      <c r="G904" s="154">
        <f t="shared" si="122"/>
        <v>0</v>
      </c>
      <c r="H904" s="154">
        <f t="shared" si="122"/>
        <v>0</v>
      </c>
      <c r="I904" s="249"/>
      <c r="J904" s="864"/>
      <c r="K904" s="694"/>
      <c r="L904" s="694"/>
      <c r="M904" s="270"/>
      <c r="N904" s="693"/>
      <c r="Q904" s="67"/>
    </row>
    <row r="905" spans="1:17" ht="42.75" customHeight="1">
      <c r="A905" s="380" t="s">
        <v>745</v>
      </c>
      <c r="B905" s="317" t="s">
        <v>451</v>
      </c>
      <c r="C905" s="237"/>
      <c r="D905" s="237"/>
      <c r="E905" s="237"/>
      <c r="F905" s="237"/>
      <c r="G905" s="237"/>
      <c r="H905" s="237"/>
      <c r="I905" s="785"/>
      <c r="J905" s="785" t="s">
        <v>746</v>
      </c>
      <c r="K905" s="695"/>
      <c r="L905" s="695"/>
      <c r="M905" s="128"/>
      <c r="N905" s="840"/>
      <c r="Q905" s="67"/>
    </row>
    <row r="906" spans="1:17" ht="12.75">
      <c r="A906" s="768" t="s">
        <v>47</v>
      </c>
      <c r="B906" s="769"/>
      <c r="C906" s="153">
        <f aca="true" t="shared" si="123" ref="C906:H906">SUM(C907:C911)</f>
        <v>848.4</v>
      </c>
      <c r="D906" s="153">
        <f t="shared" si="123"/>
        <v>848.4</v>
      </c>
      <c r="E906" s="153">
        <f t="shared" si="123"/>
        <v>0</v>
      </c>
      <c r="F906" s="153">
        <f t="shared" si="123"/>
        <v>0</v>
      </c>
      <c r="G906" s="153">
        <f t="shared" si="123"/>
        <v>763.143</v>
      </c>
      <c r="H906" s="153">
        <f t="shared" si="123"/>
        <v>763.143</v>
      </c>
      <c r="I906" s="786"/>
      <c r="J906" s="786"/>
      <c r="K906" s="668"/>
      <c r="L906" s="668"/>
      <c r="M906" s="129"/>
      <c r="N906" s="841"/>
      <c r="Q906" s="67"/>
    </row>
    <row r="907" spans="1:17" ht="12.75" customHeight="1" hidden="1">
      <c r="A907" s="768" t="s">
        <v>7</v>
      </c>
      <c r="B907" s="769"/>
      <c r="C907" s="153">
        <f>SUM(D907:F907)</f>
        <v>0</v>
      </c>
      <c r="D907" s="153">
        <f aca="true" t="shared" si="124" ref="D907:H909">D914+D921</f>
        <v>0</v>
      </c>
      <c r="E907" s="153">
        <f t="shared" si="124"/>
        <v>0</v>
      </c>
      <c r="F907" s="153">
        <f t="shared" si="124"/>
        <v>0</v>
      </c>
      <c r="G907" s="153">
        <f t="shared" si="124"/>
        <v>0</v>
      </c>
      <c r="H907" s="153">
        <f t="shared" si="124"/>
        <v>0</v>
      </c>
      <c r="I907" s="786"/>
      <c r="J907" s="786"/>
      <c r="K907" s="668"/>
      <c r="L907" s="668"/>
      <c r="M907" s="129"/>
      <c r="N907" s="841"/>
      <c r="Q907" s="67"/>
    </row>
    <row r="908" spans="1:17" ht="12.75" customHeight="1">
      <c r="A908" s="768" t="s">
        <v>14</v>
      </c>
      <c r="B908" s="769"/>
      <c r="C908" s="153">
        <f>SUM(D908:F908)</f>
        <v>848.4</v>
      </c>
      <c r="D908" s="153">
        <f t="shared" si="124"/>
        <v>848.4</v>
      </c>
      <c r="E908" s="153">
        <f t="shared" si="124"/>
        <v>0</v>
      </c>
      <c r="F908" s="153">
        <f t="shared" si="124"/>
        <v>0</v>
      </c>
      <c r="G908" s="153">
        <f t="shared" si="124"/>
        <v>763.143</v>
      </c>
      <c r="H908" s="153">
        <f t="shared" si="124"/>
        <v>763.143</v>
      </c>
      <c r="I908" s="786"/>
      <c r="J908" s="786"/>
      <c r="K908" s="668"/>
      <c r="L908" s="668"/>
      <c r="M908" s="129"/>
      <c r="N908" s="841"/>
      <c r="Q908" s="67"/>
    </row>
    <row r="909" spans="1:17" ht="12.75" customHeight="1" hidden="1">
      <c r="A909" s="768" t="s">
        <v>15</v>
      </c>
      <c r="B909" s="769"/>
      <c r="C909" s="153">
        <f>SUM(D909:F909)</f>
        <v>0</v>
      </c>
      <c r="D909" s="153">
        <f t="shared" si="124"/>
        <v>0</v>
      </c>
      <c r="E909" s="153">
        <f t="shared" si="124"/>
        <v>0</v>
      </c>
      <c r="F909" s="153">
        <f t="shared" si="124"/>
        <v>0</v>
      </c>
      <c r="G909" s="153">
        <f t="shared" si="124"/>
        <v>0</v>
      </c>
      <c r="H909" s="153">
        <f t="shared" si="124"/>
        <v>0</v>
      </c>
      <c r="I909" s="786"/>
      <c r="J909" s="786"/>
      <c r="K909" s="668"/>
      <c r="L909" s="668"/>
      <c r="M909" s="129"/>
      <c r="N909" s="841"/>
      <c r="Q909" s="67"/>
    </row>
    <row r="910" spans="1:17" ht="12.75" customHeight="1" hidden="1">
      <c r="A910" s="768" t="s">
        <v>16</v>
      </c>
      <c r="B910" s="769"/>
      <c r="C910" s="153">
        <f>SUM(D910:F910)</f>
        <v>0</v>
      </c>
      <c r="D910" s="153">
        <f>D917+D924</f>
        <v>0</v>
      </c>
      <c r="E910" s="153"/>
      <c r="F910" s="153"/>
      <c r="G910" s="153"/>
      <c r="H910" s="153"/>
      <c r="I910" s="305"/>
      <c r="J910" s="786"/>
      <c r="K910" s="668"/>
      <c r="L910" s="668"/>
      <c r="M910" s="129"/>
      <c r="N910" s="841"/>
      <c r="Q910" s="67"/>
    </row>
    <row r="911" spans="1:17" ht="12.75" customHeight="1" hidden="1">
      <c r="A911" s="795" t="s">
        <v>5</v>
      </c>
      <c r="B911" s="796"/>
      <c r="C911" s="154">
        <f>SUM(D911:F911)</f>
        <v>0</v>
      </c>
      <c r="D911" s="154">
        <f>D918+D925</f>
        <v>0</v>
      </c>
      <c r="E911" s="154"/>
      <c r="F911" s="154"/>
      <c r="G911" s="154"/>
      <c r="H911" s="154"/>
      <c r="I911" s="319"/>
      <c r="J911" s="801"/>
      <c r="K911" s="687"/>
      <c r="L911" s="687"/>
      <c r="M911" s="130"/>
      <c r="N911" s="842"/>
      <c r="Q911" s="67"/>
    </row>
    <row r="912" spans="1:17" ht="56.25" customHeight="1">
      <c r="A912" s="380" t="s">
        <v>747</v>
      </c>
      <c r="B912" s="317" t="s">
        <v>452</v>
      </c>
      <c r="C912" s="105"/>
      <c r="D912" s="105"/>
      <c r="E912" s="105"/>
      <c r="F912" s="105"/>
      <c r="G912" s="105"/>
      <c r="H912" s="105"/>
      <c r="I912" s="785" t="s">
        <v>748</v>
      </c>
      <c r="J912" s="810" t="s">
        <v>484</v>
      </c>
      <c r="K912" s="616">
        <v>41913</v>
      </c>
      <c r="L912" s="616">
        <v>42735</v>
      </c>
      <c r="M912" s="127"/>
      <c r="N912" s="840"/>
      <c r="Q912" s="67"/>
    </row>
    <row r="913" spans="1:17" ht="12.75">
      <c r="A913" s="768" t="s">
        <v>47</v>
      </c>
      <c r="B913" s="769"/>
      <c r="C913" s="111">
        <f aca="true" t="shared" si="125" ref="C913:H913">SUM(C914:C918)</f>
        <v>600</v>
      </c>
      <c r="D913" s="111">
        <f t="shared" si="125"/>
        <v>600</v>
      </c>
      <c r="E913" s="111">
        <f t="shared" si="125"/>
        <v>0</v>
      </c>
      <c r="F913" s="111">
        <f t="shared" si="125"/>
        <v>0</v>
      </c>
      <c r="G913" s="111">
        <f t="shared" si="125"/>
        <v>538.464</v>
      </c>
      <c r="H913" s="111">
        <f t="shared" si="125"/>
        <v>538.464</v>
      </c>
      <c r="I913" s="786"/>
      <c r="J913" s="776"/>
      <c r="K913" s="617"/>
      <c r="L913" s="617"/>
      <c r="M913" s="129"/>
      <c r="N913" s="841"/>
      <c r="Q913" s="67"/>
    </row>
    <row r="914" spans="1:17" ht="12.75" customHeight="1" hidden="1">
      <c r="A914" s="768" t="s">
        <v>7</v>
      </c>
      <c r="B914" s="769"/>
      <c r="C914" s="111">
        <f>SUM(D914:F914)</f>
        <v>0</v>
      </c>
      <c r="D914" s="111"/>
      <c r="E914" s="111"/>
      <c r="F914" s="111"/>
      <c r="G914" s="111"/>
      <c r="H914" s="111"/>
      <c r="I914" s="786"/>
      <c r="J914" s="776"/>
      <c r="K914" s="617"/>
      <c r="L914" s="617"/>
      <c r="M914" s="129"/>
      <c r="N914" s="841"/>
      <c r="Q914" s="67"/>
    </row>
    <row r="915" spans="1:17" ht="12.75" customHeight="1">
      <c r="A915" s="768" t="s">
        <v>14</v>
      </c>
      <c r="B915" s="769"/>
      <c r="C915" s="111">
        <f>SUM(D915:F915)</f>
        <v>600</v>
      </c>
      <c r="D915" s="111">
        <v>600</v>
      </c>
      <c r="E915" s="111"/>
      <c r="F915" s="111"/>
      <c r="G915" s="111">
        <v>538.464</v>
      </c>
      <c r="H915" s="111">
        <v>538.464</v>
      </c>
      <c r="I915" s="786"/>
      <c r="J915" s="776"/>
      <c r="K915" s="617"/>
      <c r="L915" s="617"/>
      <c r="M915" s="129"/>
      <c r="N915" s="841"/>
      <c r="Q915" s="67"/>
    </row>
    <row r="916" spans="1:17" ht="12.75" customHeight="1" hidden="1">
      <c r="A916" s="768" t="s">
        <v>15</v>
      </c>
      <c r="B916" s="769"/>
      <c r="C916" s="111">
        <f>SUM(D916:F916)</f>
        <v>0</v>
      </c>
      <c r="D916" s="111"/>
      <c r="E916" s="111"/>
      <c r="F916" s="111"/>
      <c r="G916" s="111"/>
      <c r="H916" s="111"/>
      <c r="I916" s="786"/>
      <c r="J916" s="776"/>
      <c r="K916" s="612"/>
      <c r="L916" s="612"/>
      <c r="M916" s="108"/>
      <c r="N916" s="841"/>
      <c r="Q916" s="67"/>
    </row>
    <row r="917" spans="1:17" ht="12.75" customHeight="1" hidden="1">
      <c r="A917" s="768" t="s">
        <v>16</v>
      </c>
      <c r="B917" s="769"/>
      <c r="C917" s="111">
        <f>SUM(D917:F917)</f>
        <v>0</v>
      </c>
      <c r="D917" s="111"/>
      <c r="E917" s="111"/>
      <c r="F917" s="111"/>
      <c r="G917" s="111"/>
      <c r="H917" s="111"/>
      <c r="I917" s="315"/>
      <c r="J917" s="776"/>
      <c r="K917" s="612"/>
      <c r="L917" s="612"/>
      <c r="M917" s="108"/>
      <c r="N917" s="841"/>
      <c r="Q917" s="67"/>
    </row>
    <row r="918" spans="1:17" ht="12.75" customHeight="1" hidden="1">
      <c r="A918" s="795" t="s">
        <v>5</v>
      </c>
      <c r="B918" s="796"/>
      <c r="C918" s="114">
        <f>SUM(D918:F918)</f>
        <v>0</v>
      </c>
      <c r="D918" s="114"/>
      <c r="E918" s="114"/>
      <c r="F918" s="114"/>
      <c r="G918" s="114"/>
      <c r="H918" s="114"/>
      <c r="I918" s="316"/>
      <c r="J918" s="777"/>
      <c r="K918" s="613"/>
      <c r="L918" s="613"/>
      <c r="M918" s="117"/>
      <c r="N918" s="842"/>
      <c r="Q918" s="67"/>
    </row>
    <row r="919" spans="1:17" ht="52.5" customHeight="1">
      <c r="A919" s="380" t="s">
        <v>749</v>
      </c>
      <c r="B919" s="317" t="s">
        <v>454</v>
      </c>
      <c r="C919" s="105"/>
      <c r="D919" s="105"/>
      <c r="E919" s="105"/>
      <c r="F919" s="105"/>
      <c r="G919" s="105"/>
      <c r="H919" s="105"/>
      <c r="I919" s="785" t="s">
        <v>748</v>
      </c>
      <c r="J919" s="810" t="s">
        <v>484</v>
      </c>
      <c r="K919" s="616">
        <v>41883</v>
      </c>
      <c r="L919" s="616">
        <v>42735</v>
      </c>
      <c r="M919" s="127"/>
      <c r="N919" s="840"/>
      <c r="Q919" s="67"/>
    </row>
    <row r="920" spans="1:17" ht="12.75">
      <c r="A920" s="768" t="s">
        <v>47</v>
      </c>
      <c r="B920" s="769"/>
      <c r="C920" s="111">
        <f aca="true" t="shared" si="126" ref="C920:H920">SUM(C921:C925)</f>
        <v>248.4</v>
      </c>
      <c r="D920" s="111">
        <f t="shared" si="126"/>
        <v>248.4</v>
      </c>
      <c r="E920" s="111">
        <f t="shared" si="126"/>
        <v>0</v>
      </c>
      <c r="F920" s="111">
        <f t="shared" si="126"/>
        <v>0</v>
      </c>
      <c r="G920" s="111">
        <f t="shared" si="126"/>
        <v>224.679</v>
      </c>
      <c r="H920" s="111">
        <f t="shared" si="126"/>
        <v>224.679</v>
      </c>
      <c r="I920" s="786"/>
      <c r="J920" s="776"/>
      <c r="K920" s="617"/>
      <c r="L920" s="617"/>
      <c r="M920" s="129"/>
      <c r="N920" s="841"/>
      <c r="Q920" s="67"/>
    </row>
    <row r="921" spans="1:17" ht="12.75" customHeight="1" hidden="1">
      <c r="A921" s="768" t="s">
        <v>7</v>
      </c>
      <c r="B921" s="769"/>
      <c r="C921" s="111">
        <f>SUM(D921:F921)</f>
        <v>0</v>
      </c>
      <c r="D921" s="111"/>
      <c r="E921" s="111"/>
      <c r="F921" s="111"/>
      <c r="G921" s="111"/>
      <c r="H921" s="111"/>
      <c r="I921" s="786"/>
      <c r="J921" s="776"/>
      <c r="K921" s="617"/>
      <c r="L921" s="617"/>
      <c r="M921" s="129"/>
      <c r="N921" s="841"/>
      <c r="Q921" s="67"/>
    </row>
    <row r="922" spans="1:17" ht="12.75" customHeight="1">
      <c r="A922" s="768" t="s">
        <v>14</v>
      </c>
      <c r="B922" s="769"/>
      <c r="C922" s="111">
        <f>SUM(D922:F922)</f>
        <v>248.4</v>
      </c>
      <c r="D922" s="111">
        <v>248.4</v>
      </c>
      <c r="E922" s="111"/>
      <c r="F922" s="111"/>
      <c r="G922" s="111">
        <v>224.679</v>
      </c>
      <c r="H922" s="111">
        <v>224.679</v>
      </c>
      <c r="I922" s="786"/>
      <c r="J922" s="776"/>
      <c r="K922" s="617"/>
      <c r="L922" s="617"/>
      <c r="M922" s="129"/>
      <c r="N922" s="841"/>
      <c r="Q922" s="67"/>
    </row>
    <row r="923" spans="1:17" ht="12.75" customHeight="1" hidden="1">
      <c r="A923" s="768" t="s">
        <v>15</v>
      </c>
      <c r="B923" s="769"/>
      <c r="C923" s="111">
        <f>SUM(D923:F923)</f>
        <v>0</v>
      </c>
      <c r="D923" s="111"/>
      <c r="E923" s="111"/>
      <c r="F923" s="111"/>
      <c r="G923" s="111"/>
      <c r="H923" s="111"/>
      <c r="I923" s="786"/>
      <c r="J923" s="776"/>
      <c r="K923" s="612"/>
      <c r="L923" s="612"/>
      <c r="M923" s="108"/>
      <c r="N923" s="841"/>
      <c r="Q923" s="67"/>
    </row>
    <row r="924" spans="1:17" ht="12.75" customHeight="1" hidden="1">
      <c r="A924" s="768" t="s">
        <v>16</v>
      </c>
      <c r="B924" s="769"/>
      <c r="C924" s="111">
        <f>SUM(D924:F924)</f>
        <v>0</v>
      </c>
      <c r="D924" s="111"/>
      <c r="E924" s="111"/>
      <c r="F924" s="111"/>
      <c r="G924" s="111"/>
      <c r="H924" s="111"/>
      <c r="I924" s="305"/>
      <c r="J924" s="328"/>
      <c r="K924" s="612"/>
      <c r="L924" s="612"/>
      <c r="M924" s="108"/>
      <c r="N924" s="841"/>
      <c r="Q924" s="67"/>
    </row>
    <row r="925" spans="1:17" ht="12.75" customHeight="1" hidden="1">
      <c r="A925" s="795" t="s">
        <v>5</v>
      </c>
      <c r="B925" s="796"/>
      <c r="C925" s="114">
        <f>SUM(D925:F925)</f>
        <v>0</v>
      </c>
      <c r="D925" s="114"/>
      <c r="E925" s="114"/>
      <c r="F925" s="114"/>
      <c r="G925" s="114"/>
      <c r="H925" s="114"/>
      <c r="I925" s="319"/>
      <c r="J925" s="329"/>
      <c r="K925" s="613"/>
      <c r="L925" s="613"/>
      <c r="M925" s="117"/>
      <c r="N925" s="842"/>
      <c r="Q925" s="67"/>
    </row>
    <row r="926" spans="1:17" ht="29.25" customHeight="1">
      <c r="A926" s="380" t="s">
        <v>750</v>
      </c>
      <c r="B926" s="317" t="s">
        <v>456</v>
      </c>
      <c r="C926" s="237"/>
      <c r="D926" s="237"/>
      <c r="E926" s="237"/>
      <c r="F926" s="237"/>
      <c r="G926" s="237"/>
      <c r="H926" s="237"/>
      <c r="I926" s="239"/>
      <c r="J926" s="846" t="s">
        <v>562</v>
      </c>
      <c r="K926" s="247"/>
      <c r="L926" s="247"/>
      <c r="M926" s="127"/>
      <c r="N926" s="840"/>
      <c r="Q926" s="67"/>
    </row>
    <row r="927" spans="1:17" ht="12.75">
      <c r="A927" s="768" t="s">
        <v>47</v>
      </c>
      <c r="B927" s="769"/>
      <c r="C927" s="153">
        <f aca="true" t="shared" si="127" ref="C927:H927">SUM(C928:C932)</f>
        <v>100</v>
      </c>
      <c r="D927" s="153">
        <f t="shared" si="127"/>
        <v>100</v>
      </c>
      <c r="E927" s="153">
        <f t="shared" si="127"/>
        <v>0</v>
      </c>
      <c r="F927" s="153">
        <f t="shared" si="127"/>
        <v>0</v>
      </c>
      <c r="G927" s="153">
        <f t="shared" si="127"/>
        <v>0</v>
      </c>
      <c r="H927" s="153">
        <f t="shared" si="127"/>
        <v>0</v>
      </c>
      <c r="I927" s="305"/>
      <c r="J927" s="847"/>
      <c r="K927" s="668"/>
      <c r="L927" s="668"/>
      <c r="M927" s="129"/>
      <c r="N927" s="841"/>
      <c r="Q927" s="67"/>
    </row>
    <row r="928" spans="1:17" ht="12.75" customHeight="1" hidden="1">
      <c r="A928" s="768" t="s">
        <v>7</v>
      </c>
      <c r="B928" s="769"/>
      <c r="C928" s="153">
        <f>SUM(D928:F928)</f>
        <v>0</v>
      </c>
      <c r="D928" s="153">
        <f aca="true" t="shared" si="128" ref="D928:H930">D935</f>
        <v>0</v>
      </c>
      <c r="E928" s="153">
        <f t="shared" si="128"/>
        <v>0</v>
      </c>
      <c r="F928" s="153">
        <f t="shared" si="128"/>
        <v>0</v>
      </c>
      <c r="G928" s="153">
        <f t="shared" si="128"/>
        <v>0</v>
      </c>
      <c r="H928" s="153">
        <f t="shared" si="128"/>
        <v>0</v>
      </c>
      <c r="I928" s="305"/>
      <c r="J928" s="847"/>
      <c r="K928" s="668"/>
      <c r="L928" s="668"/>
      <c r="M928" s="129"/>
      <c r="N928" s="841"/>
      <c r="Q928" s="67"/>
    </row>
    <row r="929" spans="1:17" ht="12.75" customHeight="1">
      <c r="A929" s="768" t="s">
        <v>14</v>
      </c>
      <c r="B929" s="769"/>
      <c r="C929" s="153">
        <f>SUM(D929:F929)</f>
        <v>100</v>
      </c>
      <c r="D929" s="153">
        <f t="shared" si="128"/>
        <v>100</v>
      </c>
      <c r="E929" s="153">
        <f t="shared" si="128"/>
        <v>0</v>
      </c>
      <c r="F929" s="153">
        <f t="shared" si="128"/>
        <v>0</v>
      </c>
      <c r="G929" s="153">
        <f t="shared" si="128"/>
        <v>0</v>
      </c>
      <c r="H929" s="153">
        <f t="shared" si="128"/>
        <v>0</v>
      </c>
      <c r="I929" s="305"/>
      <c r="J929" s="847"/>
      <c r="K929" s="668"/>
      <c r="L929" s="668"/>
      <c r="M929" s="129"/>
      <c r="N929" s="841"/>
      <c r="Q929" s="67"/>
    </row>
    <row r="930" spans="1:17" ht="12.75" customHeight="1" hidden="1">
      <c r="A930" s="768" t="s">
        <v>15</v>
      </c>
      <c r="B930" s="769"/>
      <c r="C930" s="153">
        <f>SUM(D930:F930)</f>
        <v>0</v>
      </c>
      <c r="D930" s="153">
        <f t="shared" si="128"/>
        <v>0</v>
      </c>
      <c r="E930" s="153">
        <f t="shared" si="128"/>
        <v>0</v>
      </c>
      <c r="F930" s="153">
        <f t="shared" si="128"/>
        <v>0</v>
      </c>
      <c r="G930" s="153">
        <f t="shared" si="128"/>
        <v>0</v>
      </c>
      <c r="H930" s="153">
        <f t="shared" si="128"/>
        <v>0</v>
      </c>
      <c r="I930" s="305"/>
      <c r="J930" s="847"/>
      <c r="K930" s="246"/>
      <c r="L930" s="246"/>
      <c r="M930" s="108"/>
      <c r="N930" s="841"/>
      <c r="Q930" s="67"/>
    </row>
    <row r="931" spans="1:17" ht="12.75" customHeight="1" hidden="1">
      <c r="A931" s="768" t="s">
        <v>16</v>
      </c>
      <c r="B931" s="769"/>
      <c r="C931" s="153">
        <f>SUM(D931:F931)</f>
        <v>0</v>
      </c>
      <c r="D931" s="153">
        <f>D938</f>
        <v>0</v>
      </c>
      <c r="E931" s="153"/>
      <c r="F931" s="153"/>
      <c r="G931" s="153"/>
      <c r="H931" s="153"/>
      <c r="I931" s="305"/>
      <c r="J931" s="107"/>
      <c r="K931" s="246"/>
      <c r="L931" s="246"/>
      <c r="M931" s="108"/>
      <c r="N931" s="841"/>
      <c r="Q931" s="67"/>
    </row>
    <row r="932" spans="1:17" ht="12.75" customHeight="1" hidden="1">
      <c r="A932" s="795" t="s">
        <v>5</v>
      </c>
      <c r="B932" s="796"/>
      <c r="C932" s="154">
        <f>SUM(D932:F932)</f>
        <v>0</v>
      </c>
      <c r="D932" s="154">
        <f>D939</f>
        <v>0</v>
      </c>
      <c r="E932" s="154"/>
      <c r="F932" s="154"/>
      <c r="G932" s="154"/>
      <c r="H932" s="154"/>
      <c r="I932" s="319"/>
      <c r="J932" s="116"/>
      <c r="K932" s="669"/>
      <c r="L932" s="669"/>
      <c r="M932" s="117"/>
      <c r="N932" s="842"/>
      <c r="Q932" s="67"/>
    </row>
    <row r="933" spans="1:17" ht="51.75" customHeight="1">
      <c r="A933" s="380" t="s">
        <v>751</v>
      </c>
      <c r="B933" s="317" t="s">
        <v>458</v>
      </c>
      <c r="C933" s="105"/>
      <c r="D933" s="105"/>
      <c r="E933" s="105"/>
      <c r="F933" s="105"/>
      <c r="G933" s="105"/>
      <c r="H933" s="105"/>
      <c r="I933" s="785"/>
      <c r="J933" s="810" t="s">
        <v>484</v>
      </c>
      <c r="K933" s="616">
        <v>41883</v>
      </c>
      <c r="L933" s="616">
        <v>42735</v>
      </c>
      <c r="M933" s="127"/>
      <c r="N933" s="840"/>
      <c r="Q933" s="67"/>
    </row>
    <row r="934" spans="1:17" ht="12.75">
      <c r="A934" s="768" t="s">
        <v>47</v>
      </c>
      <c r="B934" s="769"/>
      <c r="C934" s="111">
        <f>SUM(C935:C939)</f>
        <v>100</v>
      </c>
      <c r="D934" s="111">
        <f>SUM(D935:D937)</f>
        <v>100</v>
      </c>
      <c r="E934" s="111">
        <f>SUM(E935:E937)</f>
        <v>0</v>
      </c>
      <c r="F934" s="111">
        <f>SUM(F935:F937)</f>
        <v>0</v>
      </c>
      <c r="G934" s="111">
        <f>SUM(G935:G937)</f>
        <v>0</v>
      </c>
      <c r="H934" s="111">
        <f>SUM(H935:H937)</f>
        <v>0</v>
      </c>
      <c r="I934" s="786"/>
      <c r="J934" s="776"/>
      <c r="K934" s="617"/>
      <c r="L934" s="617"/>
      <c r="M934" s="129"/>
      <c r="N934" s="841"/>
      <c r="Q934" s="67"/>
    </row>
    <row r="935" spans="1:17" ht="12.75" customHeight="1" hidden="1">
      <c r="A935" s="768" t="s">
        <v>7</v>
      </c>
      <c r="B935" s="769"/>
      <c r="C935" s="111">
        <f>SUM(D935:F935)</f>
        <v>0</v>
      </c>
      <c r="D935" s="111"/>
      <c r="E935" s="111"/>
      <c r="F935" s="111"/>
      <c r="G935" s="111"/>
      <c r="H935" s="111"/>
      <c r="I935" s="786"/>
      <c r="J935" s="776"/>
      <c r="K935" s="617"/>
      <c r="L935" s="617"/>
      <c r="M935" s="129"/>
      <c r="N935" s="841"/>
      <c r="Q935" s="67"/>
    </row>
    <row r="936" spans="1:17" ht="12.75" customHeight="1">
      <c r="A936" s="768" t="s">
        <v>14</v>
      </c>
      <c r="B936" s="769"/>
      <c r="C936" s="111">
        <f>SUM(D936:F936)</f>
        <v>100</v>
      </c>
      <c r="D936" s="111">
        <v>100</v>
      </c>
      <c r="E936" s="111"/>
      <c r="F936" s="111"/>
      <c r="G936" s="111"/>
      <c r="H936" s="111"/>
      <c r="I936" s="786"/>
      <c r="J936" s="776"/>
      <c r="K936" s="617"/>
      <c r="L936" s="617"/>
      <c r="M936" s="129"/>
      <c r="N936" s="841"/>
      <c r="Q936" s="67"/>
    </row>
    <row r="937" spans="1:17" ht="12.75" customHeight="1" hidden="1">
      <c r="A937" s="768" t="s">
        <v>15</v>
      </c>
      <c r="B937" s="769"/>
      <c r="C937" s="111">
        <f>SUM(D937:F937)</f>
        <v>0</v>
      </c>
      <c r="D937" s="111"/>
      <c r="E937" s="111"/>
      <c r="F937" s="111"/>
      <c r="G937" s="111"/>
      <c r="H937" s="111"/>
      <c r="I937" s="786"/>
      <c r="J937" s="776"/>
      <c r="K937" s="612"/>
      <c r="L937" s="612"/>
      <c r="M937" s="108"/>
      <c r="N937" s="841"/>
      <c r="Q937" s="67"/>
    </row>
    <row r="938" spans="1:17" ht="12.75" customHeight="1" hidden="1">
      <c r="A938" s="768" t="s">
        <v>16</v>
      </c>
      <c r="B938" s="769"/>
      <c r="C938" s="111">
        <f>SUM(D938:F938)</f>
        <v>0</v>
      </c>
      <c r="D938" s="111"/>
      <c r="E938" s="111"/>
      <c r="F938" s="111"/>
      <c r="G938" s="111"/>
      <c r="H938" s="111"/>
      <c r="I938" s="305"/>
      <c r="J938" s="776"/>
      <c r="K938" s="612"/>
      <c r="L938" s="612"/>
      <c r="M938" s="108"/>
      <c r="N938" s="841"/>
      <c r="Q938" s="67"/>
    </row>
    <row r="939" spans="1:17" ht="12.75" customHeight="1" hidden="1">
      <c r="A939" s="795" t="s">
        <v>5</v>
      </c>
      <c r="B939" s="796"/>
      <c r="C939" s="114">
        <f>SUM(D939:F939)</f>
        <v>0</v>
      </c>
      <c r="D939" s="114"/>
      <c r="E939" s="114"/>
      <c r="F939" s="114"/>
      <c r="G939" s="114"/>
      <c r="H939" s="114"/>
      <c r="I939" s="319"/>
      <c r="J939" s="777"/>
      <c r="K939" s="613"/>
      <c r="L939" s="613"/>
      <c r="M939" s="117"/>
      <c r="N939" s="842"/>
      <c r="Q939" s="67"/>
    </row>
    <row r="940" spans="1:17" ht="30">
      <c r="A940" s="537" t="s">
        <v>752</v>
      </c>
      <c r="B940" s="274" t="s">
        <v>753</v>
      </c>
      <c r="C940" s="280" t="e">
        <f>C946+C960</f>
        <v>#REF!</v>
      </c>
      <c r="D940" s="281"/>
      <c r="E940" s="280"/>
      <c r="F940" s="280"/>
      <c r="G940" s="281"/>
      <c r="H940" s="237"/>
      <c r="I940" s="142"/>
      <c r="J940" s="282"/>
      <c r="K940" s="247"/>
      <c r="L940" s="247"/>
      <c r="M940" s="127"/>
      <c r="N940" s="696"/>
      <c r="Q940" s="67"/>
    </row>
    <row r="941" spans="1:17" ht="12.75" customHeight="1">
      <c r="A941" s="768" t="s">
        <v>47</v>
      </c>
      <c r="B941" s="769"/>
      <c r="C941" s="281"/>
      <c r="D941" s="156">
        <f>D946+D960</f>
        <v>111714.48461</v>
      </c>
      <c r="E941" s="283" t="e">
        <f>E946+E960</f>
        <v>#REF!</v>
      </c>
      <c r="F941" s="283" t="e">
        <f>F946+F960</f>
        <v>#REF!</v>
      </c>
      <c r="G941" s="153">
        <f>G946+G960</f>
        <v>110003.26478</v>
      </c>
      <c r="H941" s="161">
        <f>H946+H960</f>
        <v>110003.26478</v>
      </c>
      <c r="I941" s="331"/>
      <c r="J941" s="284"/>
      <c r="K941" s="668"/>
      <c r="L941" s="668"/>
      <c r="M941" s="268">
        <f>M943</f>
        <v>23937.54</v>
      </c>
      <c r="N941" s="671"/>
      <c r="Q941" s="67"/>
    </row>
    <row r="942" spans="1:17" ht="12.75" customHeight="1" hidden="1">
      <c r="A942" s="768" t="s">
        <v>7</v>
      </c>
      <c r="B942" s="769"/>
      <c r="C942" s="281"/>
      <c r="D942" s="156">
        <f>D947+D961</f>
        <v>0</v>
      </c>
      <c r="E942" s="283"/>
      <c r="F942" s="283"/>
      <c r="G942" s="153">
        <f aca="true" t="shared" si="129" ref="G942:H944">G947+G961</f>
        <v>0</v>
      </c>
      <c r="H942" s="156">
        <f t="shared" si="129"/>
        <v>0</v>
      </c>
      <c r="I942" s="331"/>
      <c r="J942" s="284"/>
      <c r="K942" s="668"/>
      <c r="L942" s="668"/>
      <c r="M942" s="268"/>
      <c r="N942" s="671"/>
      <c r="Q942" s="67"/>
    </row>
    <row r="943" spans="1:17" ht="12.75" customHeight="1">
      <c r="A943" s="768" t="s">
        <v>14</v>
      </c>
      <c r="B943" s="769"/>
      <c r="C943" s="281"/>
      <c r="D943" s="156">
        <f>D948+D962</f>
        <v>111714.48461</v>
      </c>
      <c r="E943" s="283"/>
      <c r="F943" s="283"/>
      <c r="G943" s="153">
        <f t="shared" si="129"/>
        <v>110003.26478</v>
      </c>
      <c r="H943" s="153">
        <f t="shared" si="129"/>
        <v>110003.26478</v>
      </c>
      <c r="I943" s="331"/>
      <c r="J943" s="107"/>
      <c r="K943" s="668"/>
      <c r="L943" s="668"/>
      <c r="M943" s="268">
        <f>M955+M969</f>
        <v>23937.54</v>
      </c>
      <c r="N943" s="671"/>
      <c r="Q943" s="67"/>
    </row>
    <row r="944" spans="1:17" ht="12.75" customHeight="1" hidden="1">
      <c r="A944" s="768" t="s">
        <v>15</v>
      </c>
      <c r="B944" s="769"/>
      <c r="C944" s="281"/>
      <c r="D944" s="154">
        <f>D949+D963</f>
        <v>0</v>
      </c>
      <c r="E944" s="283"/>
      <c r="F944" s="283"/>
      <c r="G944" s="161">
        <f t="shared" si="129"/>
        <v>0</v>
      </c>
      <c r="H944" s="161">
        <f t="shared" si="129"/>
        <v>0</v>
      </c>
      <c r="I944" s="331"/>
      <c r="J944" s="285"/>
      <c r="K944" s="246"/>
      <c r="L944" s="246"/>
      <c r="M944" s="108"/>
      <c r="N944" s="671"/>
      <c r="Q944" s="67"/>
    </row>
    <row r="945" spans="1:17" ht="30.75" customHeight="1">
      <c r="A945" s="380" t="s">
        <v>754</v>
      </c>
      <c r="B945" s="317" t="s">
        <v>755</v>
      </c>
      <c r="C945" s="237"/>
      <c r="D945" s="237"/>
      <c r="E945" s="237"/>
      <c r="F945" s="237"/>
      <c r="G945" s="237"/>
      <c r="H945" s="237"/>
      <c r="I945" s="239"/>
      <c r="J945" s="785" t="s">
        <v>562</v>
      </c>
      <c r="K945" s="695"/>
      <c r="L945" s="695"/>
      <c r="M945" s="128"/>
      <c r="N945" s="840"/>
      <c r="Q945" s="67"/>
    </row>
    <row r="946" spans="1:17" ht="12.75" customHeight="1">
      <c r="A946" s="768" t="s">
        <v>47</v>
      </c>
      <c r="B946" s="769"/>
      <c r="C946" s="153">
        <f aca="true" t="shared" si="130" ref="C946:H946">SUM(C947:C951)</f>
        <v>110928.82801</v>
      </c>
      <c r="D946" s="153">
        <f t="shared" si="130"/>
        <v>110928.82801</v>
      </c>
      <c r="E946" s="153">
        <f t="shared" si="130"/>
        <v>0</v>
      </c>
      <c r="F946" s="153">
        <f t="shared" si="130"/>
        <v>0</v>
      </c>
      <c r="G946" s="153">
        <f t="shared" si="130"/>
        <v>109231.95042</v>
      </c>
      <c r="H946" s="153">
        <f t="shared" si="130"/>
        <v>109231.95042</v>
      </c>
      <c r="I946" s="305"/>
      <c r="J946" s="786"/>
      <c r="K946" s="668"/>
      <c r="L946" s="668"/>
      <c r="M946" s="129"/>
      <c r="N946" s="841"/>
      <c r="Q946" s="67"/>
    </row>
    <row r="947" spans="1:17" ht="12.75" customHeight="1" hidden="1">
      <c r="A947" s="768" t="s">
        <v>7</v>
      </c>
      <c r="B947" s="769"/>
      <c r="C947" s="153">
        <f>SUM(D947:F947)</f>
        <v>0</v>
      </c>
      <c r="D947" s="153">
        <f aca="true" t="shared" si="131" ref="D947:H949">D954</f>
        <v>0</v>
      </c>
      <c r="E947" s="153">
        <f t="shared" si="131"/>
        <v>0</v>
      </c>
      <c r="F947" s="153">
        <f t="shared" si="131"/>
        <v>0</v>
      </c>
      <c r="G947" s="153">
        <f t="shared" si="131"/>
        <v>0</v>
      </c>
      <c r="H947" s="153">
        <f t="shared" si="131"/>
        <v>0</v>
      </c>
      <c r="I947" s="305"/>
      <c r="J947" s="786"/>
      <c r="K947" s="668"/>
      <c r="L947" s="668"/>
      <c r="M947" s="129"/>
      <c r="N947" s="841"/>
      <c r="Q947" s="67"/>
    </row>
    <row r="948" spans="1:17" ht="12.75" customHeight="1">
      <c r="A948" s="768" t="s">
        <v>14</v>
      </c>
      <c r="B948" s="769"/>
      <c r="C948" s="153">
        <f>SUM(D948:F948)</f>
        <v>110928.82801</v>
      </c>
      <c r="D948" s="153">
        <f t="shared" si="131"/>
        <v>110928.82801</v>
      </c>
      <c r="E948" s="153">
        <f t="shared" si="131"/>
        <v>0</v>
      </c>
      <c r="F948" s="153">
        <f t="shared" si="131"/>
        <v>0</v>
      </c>
      <c r="G948" s="153">
        <f t="shared" si="131"/>
        <v>109231.95042</v>
      </c>
      <c r="H948" s="153">
        <f>H955</f>
        <v>109231.95042</v>
      </c>
      <c r="I948" s="305"/>
      <c r="J948" s="786"/>
      <c r="K948" s="668"/>
      <c r="L948" s="668"/>
      <c r="M948" s="129"/>
      <c r="N948" s="841"/>
      <c r="Q948" s="67"/>
    </row>
    <row r="949" spans="1:17" ht="12.75" customHeight="1" hidden="1">
      <c r="A949" s="768" t="s">
        <v>15</v>
      </c>
      <c r="B949" s="769"/>
      <c r="C949" s="153">
        <f>SUM(D949:F949)</f>
        <v>0</v>
      </c>
      <c r="D949" s="153">
        <f t="shared" si="131"/>
        <v>0</v>
      </c>
      <c r="E949" s="153">
        <f t="shared" si="131"/>
        <v>0</v>
      </c>
      <c r="F949" s="153">
        <f t="shared" si="131"/>
        <v>0</v>
      </c>
      <c r="G949" s="153">
        <f t="shared" si="131"/>
        <v>0</v>
      </c>
      <c r="H949" s="153">
        <f t="shared" si="131"/>
        <v>0</v>
      </c>
      <c r="I949" s="305"/>
      <c r="J949" s="786"/>
      <c r="K949" s="668"/>
      <c r="L949" s="668"/>
      <c r="M949" s="129"/>
      <c r="N949" s="841"/>
      <c r="Q949" s="67"/>
    </row>
    <row r="950" spans="1:17" ht="12.75" customHeight="1" hidden="1">
      <c r="A950" s="768" t="s">
        <v>16</v>
      </c>
      <c r="B950" s="769"/>
      <c r="C950" s="153">
        <f>SUM(D950:F950)</f>
        <v>0</v>
      </c>
      <c r="D950" s="153">
        <f>D957</f>
        <v>0</v>
      </c>
      <c r="E950" s="153"/>
      <c r="F950" s="153"/>
      <c r="G950" s="153"/>
      <c r="H950" s="153"/>
      <c r="I950" s="305"/>
      <c r="J950" s="786"/>
      <c r="K950" s="668"/>
      <c r="L950" s="668"/>
      <c r="M950" s="129"/>
      <c r="N950" s="841"/>
      <c r="Q950" s="67"/>
    </row>
    <row r="951" spans="1:17" ht="12.75" customHeight="1" hidden="1">
      <c r="A951" s="795" t="s">
        <v>5</v>
      </c>
      <c r="B951" s="796"/>
      <c r="C951" s="154">
        <f>SUM(D951:F951)</f>
        <v>0</v>
      </c>
      <c r="D951" s="154">
        <f>D958</f>
        <v>0</v>
      </c>
      <c r="E951" s="154"/>
      <c r="F951" s="154"/>
      <c r="G951" s="154"/>
      <c r="H951" s="154"/>
      <c r="I951" s="319"/>
      <c r="J951" s="801"/>
      <c r="K951" s="687"/>
      <c r="L951" s="687"/>
      <c r="M951" s="130"/>
      <c r="N951" s="842"/>
      <c r="Q951" s="67"/>
    </row>
    <row r="952" spans="1:17" ht="33" customHeight="1">
      <c r="A952" s="380" t="s">
        <v>756</v>
      </c>
      <c r="B952" s="317" t="s">
        <v>463</v>
      </c>
      <c r="C952" s="237"/>
      <c r="D952" s="237"/>
      <c r="E952" s="237"/>
      <c r="F952" s="237"/>
      <c r="G952" s="237"/>
      <c r="H952" s="237"/>
      <c r="I952" s="785" t="s">
        <v>757</v>
      </c>
      <c r="J952" s="846" t="s">
        <v>566</v>
      </c>
      <c r="K952" s="247" t="s">
        <v>126</v>
      </c>
      <c r="L952" s="247" t="s">
        <v>131</v>
      </c>
      <c r="M952" s="127"/>
      <c r="N952" s="840"/>
      <c r="Q952" s="67"/>
    </row>
    <row r="953" spans="1:17" ht="12.75">
      <c r="A953" s="768" t="s">
        <v>47</v>
      </c>
      <c r="B953" s="769"/>
      <c r="C953" s="111">
        <f aca="true" t="shared" si="132" ref="C953:H953">SUM(C954:C958)</f>
        <v>110928.82801</v>
      </c>
      <c r="D953" s="111">
        <f t="shared" si="132"/>
        <v>110928.82801</v>
      </c>
      <c r="E953" s="111">
        <f t="shared" si="132"/>
        <v>0</v>
      </c>
      <c r="F953" s="111">
        <f t="shared" si="132"/>
        <v>0</v>
      </c>
      <c r="G953" s="111">
        <f t="shared" si="132"/>
        <v>109231.95042</v>
      </c>
      <c r="H953" s="111">
        <f t="shared" si="132"/>
        <v>109231.95042</v>
      </c>
      <c r="I953" s="786"/>
      <c r="J953" s="847"/>
      <c r="K953" s="668"/>
      <c r="L953" s="668"/>
      <c r="M953" s="129"/>
      <c r="N953" s="841"/>
      <c r="Q953" s="67"/>
    </row>
    <row r="954" spans="1:17" ht="12.75" customHeight="1" hidden="1">
      <c r="A954" s="768" t="s">
        <v>7</v>
      </c>
      <c r="B954" s="769"/>
      <c r="C954" s="111">
        <f>SUM(D954:F954)</f>
        <v>0</v>
      </c>
      <c r="D954" s="111"/>
      <c r="E954" s="111"/>
      <c r="F954" s="111"/>
      <c r="G954" s="111"/>
      <c r="H954" s="111"/>
      <c r="I954" s="786"/>
      <c r="J954" s="847"/>
      <c r="K954" s="668"/>
      <c r="L954" s="668"/>
      <c r="M954" s="129"/>
      <c r="N954" s="841"/>
      <c r="Q954" s="67"/>
    </row>
    <row r="955" spans="1:17" ht="12.75">
      <c r="A955" s="768" t="s">
        <v>14</v>
      </c>
      <c r="B955" s="769"/>
      <c r="C955" s="111">
        <f>SUM(D955:F955)</f>
        <v>110928.82801</v>
      </c>
      <c r="D955" s="111">
        <v>110928.82801</v>
      </c>
      <c r="E955" s="111"/>
      <c r="F955" s="111"/>
      <c r="G955" s="111">
        <v>109231.95042</v>
      </c>
      <c r="H955" s="111">
        <v>109231.95042</v>
      </c>
      <c r="I955" s="786"/>
      <c r="J955" s="847"/>
      <c r="K955" s="668"/>
      <c r="L955" s="668"/>
      <c r="M955" s="129">
        <v>23760.34</v>
      </c>
      <c r="N955" s="841"/>
      <c r="Q955" s="67"/>
    </row>
    <row r="956" spans="1:17" ht="12.75" customHeight="1" hidden="1">
      <c r="A956" s="768" t="s">
        <v>15</v>
      </c>
      <c r="B956" s="769"/>
      <c r="C956" s="111">
        <f>SUM(D956:F956)</f>
        <v>0</v>
      </c>
      <c r="D956" s="111"/>
      <c r="E956" s="111"/>
      <c r="F956" s="111"/>
      <c r="G956" s="111"/>
      <c r="H956" s="111"/>
      <c r="I956" s="786"/>
      <c r="J956" s="847"/>
      <c r="K956" s="246"/>
      <c r="L956" s="246"/>
      <c r="M956" s="108"/>
      <c r="N956" s="841"/>
      <c r="Q956" s="67"/>
    </row>
    <row r="957" spans="1:17" ht="12.75" customHeight="1" hidden="1">
      <c r="A957" s="768" t="s">
        <v>16</v>
      </c>
      <c r="B957" s="769"/>
      <c r="C957" s="111">
        <f>SUM(D957:F957)</f>
        <v>0</v>
      </c>
      <c r="D957" s="111"/>
      <c r="E957" s="111"/>
      <c r="F957" s="111"/>
      <c r="G957" s="111"/>
      <c r="H957" s="111"/>
      <c r="I957" s="786"/>
      <c r="J957" s="847"/>
      <c r="K957" s="246"/>
      <c r="L957" s="246"/>
      <c r="M957" s="108"/>
      <c r="N957" s="841"/>
      <c r="Q957" s="67"/>
    </row>
    <row r="958" spans="1:17" ht="12.75" customHeight="1" hidden="1">
      <c r="A958" s="795" t="s">
        <v>5</v>
      </c>
      <c r="B958" s="796"/>
      <c r="C958" s="114">
        <f>SUM(D958:F958)</f>
        <v>0</v>
      </c>
      <c r="D958" s="114"/>
      <c r="E958" s="114"/>
      <c r="F958" s="114"/>
      <c r="G958" s="114"/>
      <c r="H958" s="114"/>
      <c r="I958" s="801"/>
      <c r="J958" s="848"/>
      <c r="K958" s="669"/>
      <c r="L958" s="669"/>
      <c r="M958" s="117"/>
      <c r="N958" s="842"/>
      <c r="Q958" s="67"/>
    </row>
    <row r="959" spans="1:17" ht="19.5" customHeight="1">
      <c r="A959" s="380" t="s">
        <v>758</v>
      </c>
      <c r="B959" s="317" t="s">
        <v>465</v>
      </c>
      <c r="C959" s="237"/>
      <c r="D959" s="105"/>
      <c r="E959" s="286"/>
      <c r="F959" s="286"/>
      <c r="G959" s="286"/>
      <c r="H959" s="286"/>
      <c r="I959" s="239"/>
      <c r="J959" s="810" t="s">
        <v>562</v>
      </c>
      <c r="K959" s="646"/>
      <c r="L959" s="646"/>
      <c r="M959" s="127"/>
      <c r="N959" s="840"/>
      <c r="Q959" s="67"/>
    </row>
    <row r="960" spans="1:17" ht="12.75">
      <c r="A960" s="768" t="s">
        <v>47</v>
      </c>
      <c r="B960" s="769"/>
      <c r="C960" s="287" t="e">
        <f aca="true" t="shared" si="133" ref="C960:I960">SUM(C961:C965)</f>
        <v>#REF!</v>
      </c>
      <c r="D960" s="153">
        <f>SUM(D961:D963)</f>
        <v>785.6566</v>
      </c>
      <c r="E960" s="153" t="e">
        <f t="shared" si="133"/>
        <v>#REF!</v>
      </c>
      <c r="F960" s="153" t="e">
        <f t="shared" si="133"/>
        <v>#REF!</v>
      </c>
      <c r="G960" s="153">
        <f t="shared" si="133"/>
        <v>771.31436</v>
      </c>
      <c r="H960" s="153">
        <f t="shared" si="133"/>
        <v>771.31436</v>
      </c>
      <c r="I960" s="153">
        <f t="shared" si="133"/>
        <v>0</v>
      </c>
      <c r="J960" s="776"/>
      <c r="K960" s="612"/>
      <c r="L960" s="612"/>
      <c r="M960" s="108"/>
      <c r="N960" s="841"/>
      <c r="Q960" s="67"/>
    </row>
    <row r="961" spans="1:17" ht="12.75" customHeight="1" hidden="1">
      <c r="A961" s="768" t="s">
        <v>7</v>
      </c>
      <c r="B961" s="769"/>
      <c r="C961" s="287" t="e">
        <f>SUM(D961:F961)</f>
        <v>#REF!</v>
      </c>
      <c r="D961" s="153">
        <f>D968</f>
        <v>0</v>
      </c>
      <c r="E961" s="153" t="e">
        <f>E968+#REF!</f>
        <v>#REF!</v>
      </c>
      <c r="F961" s="153" t="e">
        <f>F968+#REF!</f>
        <v>#REF!</v>
      </c>
      <c r="G961" s="153">
        <f aca="true" t="shared" si="134" ref="G961:H963">G968</f>
        <v>0</v>
      </c>
      <c r="H961" s="153">
        <f t="shared" si="134"/>
        <v>0</v>
      </c>
      <c r="I961" s="305"/>
      <c r="J961" s="776"/>
      <c r="K961" s="612"/>
      <c r="L961" s="612"/>
      <c r="M961" s="108"/>
      <c r="N961" s="841"/>
      <c r="Q961" s="67"/>
    </row>
    <row r="962" spans="1:17" ht="12.75">
      <c r="A962" s="768" t="s">
        <v>14</v>
      </c>
      <c r="B962" s="769"/>
      <c r="C962" s="287" t="e">
        <f>SUM(D962:F962)</f>
        <v>#REF!</v>
      </c>
      <c r="D962" s="153">
        <f>D969</f>
        <v>785.6566</v>
      </c>
      <c r="E962" s="153" t="e">
        <f>E970+#REF!</f>
        <v>#REF!</v>
      </c>
      <c r="F962" s="153" t="e">
        <f>F970+#REF!</f>
        <v>#REF!</v>
      </c>
      <c r="G962" s="153">
        <f t="shared" si="134"/>
        <v>771.31436</v>
      </c>
      <c r="H962" s="153">
        <f t="shared" si="134"/>
        <v>771.31436</v>
      </c>
      <c r="I962" s="305"/>
      <c r="J962" s="776"/>
      <c r="K962" s="612"/>
      <c r="L962" s="612"/>
      <c r="M962" s="108"/>
      <c r="N962" s="841"/>
      <c r="Q962" s="67"/>
    </row>
    <row r="963" spans="1:17" ht="12.75" customHeight="1" hidden="1">
      <c r="A963" s="768" t="s">
        <v>15</v>
      </c>
      <c r="B963" s="769"/>
      <c r="C963" s="287">
        <f>SUM(D963:F963)</f>
        <v>0</v>
      </c>
      <c r="D963" s="153">
        <f>D970</f>
        <v>0</v>
      </c>
      <c r="E963" s="153">
        <f>E971</f>
        <v>0</v>
      </c>
      <c r="F963" s="153">
        <f>F971</f>
        <v>0</v>
      </c>
      <c r="G963" s="153">
        <f t="shared" si="134"/>
        <v>0</v>
      </c>
      <c r="H963" s="153">
        <f t="shared" si="134"/>
        <v>0</v>
      </c>
      <c r="I963" s="305"/>
      <c r="J963" s="776"/>
      <c r="K963" s="612"/>
      <c r="L963" s="612"/>
      <c r="M963" s="108"/>
      <c r="N963" s="841"/>
      <c r="Q963" s="67"/>
    </row>
    <row r="964" spans="1:17" ht="12.75" customHeight="1" hidden="1">
      <c r="A964" s="768" t="s">
        <v>16</v>
      </c>
      <c r="B964" s="769"/>
      <c r="C964" s="287" t="e">
        <f>SUM(D964:F964)</f>
        <v>#REF!</v>
      </c>
      <c r="D964" s="287" t="e">
        <f>#REF!+#REF!</f>
        <v>#REF!</v>
      </c>
      <c r="E964" s="287"/>
      <c r="F964" s="287"/>
      <c r="G964" s="287"/>
      <c r="H964" s="287"/>
      <c r="I964" s="305"/>
      <c r="J964" s="776"/>
      <c r="K964" s="612"/>
      <c r="L964" s="612"/>
      <c r="M964" s="108"/>
      <c r="N964" s="841"/>
      <c r="Q964" s="67"/>
    </row>
    <row r="965" spans="1:17" ht="12.75" customHeight="1" hidden="1">
      <c r="A965" s="795" t="s">
        <v>5</v>
      </c>
      <c r="B965" s="796"/>
      <c r="C965" s="288" t="e">
        <f>SUM(D965:F965)</f>
        <v>#REF!</v>
      </c>
      <c r="D965" s="288" t="e">
        <f>#REF!+#REF!</f>
        <v>#REF!</v>
      </c>
      <c r="E965" s="288"/>
      <c r="F965" s="288"/>
      <c r="G965" s="288"/>
      <c r="H965" s="288"/>
      <c r="I965" s="319"/>
      <c r="J965" s="777"/>
      <c r="K965" s="613"/>
      <c r="L965" s="613"/>
      <c r="M965" s="117"/>
      <c r="N965" s="842"/>
      <c r="Q965" s="67"/>
    </row>
    <row r="966" spans="1:17" ht="45" customHeight="1">
      <c r="A966" s="380" t="s">
        <v>759</v>
      </c>
      <c r="B966" s="317" t="s">
        <v>467</v>
      </c>
      <c r="C966" s="237"/>
      <c r="D966" s="237"/>
      <c r="E966" s="237"/>
      <c r="F966" s="237"/>
      <c r="G966" s="237"/>
      <c r="H966" s="237"/>
      <c r="I966" s="785" t="s">
        <v>760</v>
      </c>
      <c r="J966" s="810" t="s">
        <v>566</v>
      </c>
      <c r="K966" s="616">
        <v>41640</v>
      </c>
      <c r="L966" s="616">
        <v>42735</v>
      </c>
      <c r="M966" s="127"/>
      <c r="N966" s="840"/>
      <c r="Q966" s="67"/>
    </row>
    <row r="967" spans="1:17" ht="12.75">
      <c r="A967" s="768" t="s">
        <v>47</v>
      </c>
      <c r="B967" s="769"/>
      <c r="C967" s="111">
        <f aca="true" t="shared" si="135" ref="C967:H967">SUM(C968:C970)</f>
        <v>785.6566</v>
      </c>
      <c r="D967" s="111">
        <f t="shared" si="135"/>
        <v>785.6566</v>
      </c>
      <c r="E967" s="111">
        <f t="shared" si="135"/>
        <v>0</v>
      </c>
      <c r="F967" s="111">
        <f t="shared" si="135"/>
        <v>0</v>
      </c>
      <c r="G967" s="111">
        <f t="shared" si="135"/>
        <v>771.31436</v>
      </c>
      <c r="H967" s="111">
        <f t="shared" si="135"/>
        <v>771.31436</v>
      </c>
      <c r="I967" s="786"/>
      <c r="J967" s="776"/>
      <c r="K967" s="617"/>
      <c r="L967" s="617"/>
      <c r="M967" s="129"/>
      <c r="N967" s="841"/>
      <c r="Q967" s="67"/>
    </row>
    <row r="968" spans="1:17" ht="0.75" customHeight="1">
      <c r="A968" s="768" t="s">
        <v>7</v>
      </c>
      <c r="B968" s="769"/>
      <c r="C968" s="111">
        <f>SUM(D968:F968)</f>
        <v>0</v>
      </c>
      <c r="D968" s="111"/>
      <c r="E968" s="111"/>
      <c r="F968" s="111"/>
      <c r="G968" s="111"/>
      <c r="H968" s="111"/>
      <c r="I968" s="786"/>
      <c r="J968" s="776"/>
      <c r="K968" s="617"/>
      <c r="L968" s="617"/>
      <c r="M968" s="129"/>
      <c r="N968" s="841"/>
      <c r="Q968" s="67"/>
    </row>
    <row r="969" spans="1:17" ht="16.5" customHeight="1">
      <c r="A969" s="772" t="s">
        <v>14</v>
      </c>
      <c r="B969" s="773"/>
      <c r="C969" s="114">
        <f>SUM(D969:F969)</f>
        <v>785.6566</v>
      </c>
      <c r="D969" s="111">
        <v>785.6566</v>
      </c>
      <c r="E969" s="114"/>
      <c r="F969" s="114"/>
      <c r="G969" s="148">
        <v>771.31436</v>
      </c>
      <c r="H969" s="148">
        <v>771.31436</v>
      </c>
      <c r="I969" s="850"/>
      <c r="J969" s="776"/>
      <c r="K969" s="617"/>
      <c r="L969" s="617"/>
      <c r="M969" s="129">
        <v>177.2</v>
      </c>
      <c r="N969" s="849"/>
      <c r="Q969" s="67"/>
    </row>
    <row r="970" spans="1:17" ht="16.5" customHeight="1" thickBot="1">
      <c r="A970" s="869" t="s">
        <v>761</v>
      </c>
      <c r="B970" s="870"/>
      <c r="C970" s="593">
        <f>SUM(D970:F970)</f>
        <v>0</v>
      </c>
      <c r="D970" s="697">
        <v>0</v>
      </c>
      <c r="E970" s="593"/>
      <c r="F970" s="593"/>
      <c r="G970" s="593">
        <v>0</v>
      </c>
      <c r="H970" s="697">
        <v>0</v>
      </c>
      <c r="I970" s="866"/>
      <c r="J970" s="867"/>
      <c r="K970" s="698"/>
      <c r="L970" s="698"/>
      <c r="M970" s="699"/>
      <c r="N970" s="868"/>
      <c r="Q970" s="67"/>
    </row>
    <row r="971" spans="1:17" ht="12.75">
      <c r="A971" s="289"/>
      <c r="B971" s="289"/>
      <c r="C971" s="152"/>
      <c r="D971" s="152"/>
      <c r="E971" s="152"/>
      <c r="F971" s="152"/>
      <c r="G971" s="152"/>
      <c r="H971" s="152"/>
      <c r="I971" s="290"/>
      <c r="J971" s="291"/>
      <c r="K971" s="700"/>
      <c r="L971" s="700"/>
      <c r="M971" s="292"/>
      <c r="N971" s="289"/>
      <c r="Q971" s="67"/>
    </row>
    <row r="972" spans="1:4" ht="12.75">
      <c r="A972" s="865" t="s">
        <v>877</v>
      </c>
      <c r="B972" s="865"/>
      <c r="C972" s="865"/>
      <c r="D972" s="865"/>
    </row>
    <row r="973" ht="26.25" customHeight="1"/>
    <row r="974" spans="4:9" ht="12" customHeight="1" hidden="1">
      <c r="D974" s="43" t="e">
        <f>#REF!-D98-D112-D119-D211-D618-D639-D653-D744</f>
        <v>#REF!</v>
      </c>
      <c r="E974" s="43" t="e">
        <f>#REF!-E98-E112-E119-E211-E618-E639-E653-E744</f>
        <v>#REF!</v>
      </c>
      <c r="F974" s="43" t="e">
        <f>#REF!-F98-F112-F119-F211-F618-F639-F653-F744</f>
        <v>#REF!</v>
      </c>
      <c r="G974" s="43" t="e">
        <f>#REF!-G98-G112-G119-G211-G618-G639-G653-G744</f>
        <v>#REF!</v>
      </c>
      <c r="H974" s="43" t="e">
        <f>#REF!-H98-H112-H119-H211-H618-H639-H653-H744</f>
        <v>#REF!</v>
      </c>
      <c r="I974" s="43" t="e">
        <f>#REF!-I98-I112-I119-I211-I618-I639-I653</f>
        <v>#REF!</v>
      </c>
    </row>
  </sheetData>
  <sheetProtection/>
  <mergeCells count="1132">
    <mergeCell ref="A972:D972"/>
    <mergeCell ref="I966:I970"/>
    <mergeCell ref="J966:J970"/>
    <mergeCell ref="N966:N970"/>
    <mergeCell ref="A967:B967"/>
    <mergeCell ref="A968:B968"/>
    <mergeCell ref="A969:B969"/>
    <mergeCell ref="A970:B970"/>
    <mergeCell ref="A958:B958"/>
    <mergeCell ref="J959:J965"/>
    <mergeCell ref="N959:N965"/>
    <mergeCell ref="A960:B960"/>
    <mergeCell ref="A961:B961"/>
    <mergeCell ref="A962:B962"/>
    <mergeCell ref="A963:B963"/>
    <mergeCell ref="A964:B964"/>
    <mergeCell ref="A965:B965"/>
    <mergeCell ref="A950:B950"/>
    <mergeCell ref="A951:B951"/>
    <mergeCell ref="I952:I958"/>
    <mergeCell ref="J952:J958"/>
    <mergeCell ref="N952:N958"/>
    <mergeCell ref="A953:B953"/>
    <mergeCell ref="A954:B954"/>
    <mergeCell ref="A955:B955"/>
    <mergeCell ref="A956:B956"/>
    <mergeCell ref="A957:B957"/>
    <mergeCell ref="A941:B941"/>
    <mergeCell ref="A942:B942"/>
    <mergeCell ref="A943:B943"/>
    <mergeCell ref="A944:B944"/>
    <mergeCell ref="J945:J951"/>
    <mergeCell ref="N945:N951"/>
    <mergeCell ref="A946:B946"/>
    <mergeCell ref="A947:B947"/>
    <mergeCell ref="A948:B948"/>
    <mergeCell ref="A949:B949"/>
    <mergeCell ref="I933:I937"/>
    <mergeCell ref="J933:J939"/>
    <mergeCell ref="N933:N939"/>
    <mergeCell ref="A934:B934"/>
    <mergeCell ref="A935:B935"/>
    <mergeCell ref="A936:B936"/>
    <mergeCell ref="A937:B937"/>
    <mergeCell ref="A938:B938"/>
    <mergeCell ref="A939:B939"/>
    <mergeCell ref="J926:J930"/>
    <mergeCell ref="N926:N932"/>
    <mergeCell ref="A927:B927"/>
    <mergeCell ref="A928:B928"/>
    <mergeCell ref="A929:B929"/>
    <mergeCell ref="A930:B930"/>
    <mergeCell ref="A931:B931"/>
    <mergeCell ref="A932:B932"/>
    <mergeCell ref="I919:I923"/>
    <mergeCell ref="J919:J923"/>
    <mergeCell ref="N919:N925"/>
    <mergeCell ref="A920:B920"/>
    <mergeCell ref="A921:B921"/>
    <mergeCell ref="A922:B922"/>
    <mergeCell ref="A923:B923"/>
    <mergeCell ref="A924:B924"/>
    <mergeCell ref="A925:B925"/>
    <mergeCell ref="I912:I916"/>
    <mergeCell ref="J912:J918"/>
    <mergeCell ref="N912:N918"/>
    <mergeCell ref="A913:B913"/>
    <mergeCell ref="A914:B914"/>
    <mergeCell ref="A915:B915"/>
    <mergeCell ref="A916:B916"/>
    <mergeCell ref="A917:B917"/>
    <mergeCell ref="A918:B918"/>
    <mergeCell ref="N905:N911"/>
    <mergeCell ref="A906:B906"/>
    <mergeCell ref="A907:B907"/>
    <mergeCell ref="A908:B908"/>
    <mergeCell ref="A909:B909"/>
    <mergeCell ref="A910:B910"/>
    <mergeCell ref="A911:B911"/>
    <mergeCell ref="J900:J904"/>
    <mergeCell ref="A901:B901"/>
    <mergeCell ref="A902:B902"/>
    <mergeCell ref="A903:B903"/>
    <mergeCell ref="A904:B904"/>
    <mergeCell ref="I905:I909"/>
    <mergeCell ref="J905:J911"/>
    <mergeCell ref="I892:I896"/>
    <mergeCell ref="J892:J898"/>
    <mergeCell ref="N892:N898"/>
    <mergeCell ref="A893:B893"/>
    <mergeCell ref="A894:B894"/>
    <mergeCell ref="A895:B895"/>
    <mergeCell ref="A896:B896"/>
    <mergeCell ref="A897:B897"/>
    <mergeCell ref="A898:B898"/>
    <mergeCell ref="J885:J889"/>
    <mergeCell ref="N885:N891"/>
    <mergeCell ref="A886:B886"/>
    <mergeCell ref="A887:B887"/>
    <mergeCell ref="A888:B888"/>
    <mergeCell ref="A889:B889"/>
    <mergeCell ref="A890:B890"/>
    <mergeCell ref="A891:B891"/>
    <mergeCell ref="I878:I882"/>
    <mergeCell ref="J878:J884"/>
    <mergeCell ref="N878:N884"/>
    <mergeCell ref="A879:B879"/>
    <mergeCell ref="A880:B880"/>
    <mergeCell ref="A881:B881"/>
    <mergeCell ref="A882:B882"/>
    <mergeCell ref="A883:B883"/>
    <mergeCell ref="A884:B884"/>
    <mergeCell ref="I870:I874"/>
    <mergeCell ref="J870:J876"/>
    <mergeCell ref="N870:N876"/>
    <mergeCell ref="A871:B871"/>
    <mergeCell ref="A872:B872"/>
    <mergeCell ref="A873:B873"/>
    <mergeCell ref="A874:B874"/>
    <mergeCell ref="A875:B875"/>
    <mergeCell ref="A876:B876"/>
    <mergeCell ref="I863:I867"/>
    <mergeCell ref="J863:J869"/>
    <mergeCell ref="N863:N869"/>
    <mergeCell ref="A864:B864"/>
    <mergeCell ref="A865:B865"/>
    <mergeCell ref="A866:B866"/>
    <mergeCell ref="A867:B867"/>
    <mergeCell ref="A868:B868"/>
    <mergeCell ref="A869:B869"/>
    <mergeCell ref="A853:B853"/>
    <mergeCell ref="J854:J860"/>
    <mergeCell ref="N854:N860"/>
    <mergeCell ref="A855:B855"/>
    <mergeCell ref="A856:B856"/>
    <mergeCell ref="A857:B857"/>
    <mergeCell ref="A858:B858"/>
    <mergeCell ref="A859:B859"/>
    <mergeCell ref="A860:B860"/>
    <mergeCell ref="A844:B844"/>
    <mergeCell ref="A845:B845"/>
    <mergeCell ref="I847:I853"/>
    <mergeCell ref="J847:J853"/>
    <mergeCell ref="N847:N853"/>
    <mergeCell ref="A848:B848"/>
    <mergeCell ref="A849:B849"/>
    <mergeCell ref="A850:B850"/>
    <mergeCell ref="A851:B851"/>
    <mergeCell ref="A852:B852"/>
    <mergeCell ref="A835:B835"/>
    <mergeCell ref="A836:B836"/>
    <mergeCell ref="A837:B837"/>
    <mergeCell ref="A838:B838"/>
    <mergeCell ref="J839:J845"/>
    <mergeCell ref="N839:N845"/>
    <mergeCell ref="A840:B840"/>
    <mergeCell ref="A841:B841"/>
    <mergeCell ref="A842:B842"/>
    <mergeCell ref="A843:B843"/>
    <mergeCell ref="I829:I833"/>
    <mergeCell ref="J829:J833"/>
    <mergeCell ref="A830:B830"/>
    <mergeCell ref="A831:B831"/>
    <mergeCell ref="A832:B832"/>
    <mergeCell ref="A833:B833"/>
    <mergeCell ref="J822:J828"/>
    <mergeCell ref="N822:N828"/>
    <mergeCell ref="A823:B823"/>
    <mergeCell ref="A824:B824"/>
    <mergeCell ref="A825:B825"/>
    <mergeCell ref="A826:B826"/>
    <mergeCell ref="A827:B827"/>
    <mergeCell ref="A828:B828"/>
    <mergeCell ref="A816:B816"/>
    <mergeCell ref="A817:B817"/>
    <mergeCell ref="A818:B818"/>
    <mergeCell ref="A819:B819"/>
    <mergeCell ref="A820:B820"/>
    <mergeCell ref="A821:B821"/>
    <mergeCell ref="I808:I812"/>
    <mergeCell ref="J808:J812"/>
    <mergeCell ref="N808:N814"/>
    <mergeCell ref="A809:B809"/>
    <mergeCell ref="A810:B810"/>
    <mergeCell ref="A811:B811"/>
    <mergeCell ref="A812:B812"/>
    <mergeCell ref="A813:B813"/>
    <mergeCell ref="A814:B814"/>
    <mergeCell ref="J801:J807"/>
    <mergeCell ref="N801:N807"/>
    <mergeCell ref="A802:B802"/>
    <mergeCell ref="A803:B803"/>
    <mergeCell ref="A804:B804"/>
    <mergeCell ref="A805:B805"/>
    <mergeCell ref="A806:B806"/>
    <mergeCell ref="A807:B807"/>
    <mergeCell ref="J790:J794"/>
    <mergeCell ref="A791:B791"/>
    <mergeCell ref="A792:B792"/>
    <mergeCell ref="A793:B793"/>
    <mergeCell ref="A794:B794"/>
    <mergeCell ref="J795:J799"/>
    <mergeCell ref="A796:B796"/>
    <mergeCell ref="A797:B797"/>
    <mergeCell ref="A798:B798"/>
    <mergeCell ref="A799:B799"/>
    <mergeCell ref="J778:J782"/>
    <mergeCell ref="A779:B779"/>
    <mergeCell ref="A780:B780"/>
    <mergeCell ref="A781:B781"/>
    <mergeCell ref="A782:B782"/>
    <mergeCell ref="J784:J788"/>
    <mergeCell ref="A785:B785"/>
    <mergeCell ref="A786:B786"/>
    <mergeCell ref="A787:B787"/>
    <mergeCell ref="A788:B788"/>
    <mergeCell ref="I771:I777"/>
    <mergeCell ref="J771:J775"/>
    <mergeCell ref="N771:N777"/>
    <mergeCell ref="A772:B772"/>
    <mergeCell ref="A773:B773"/>
    <mergeCell ref="A774:B774"/>
    <mergeCell ref="A775:B775"/>
    <mergeCell ref="A776:B776"/>
    <mergeCell ref="A777:B777"/>
    <mergeCell ref="I764:I768"/>
    <mergeCell ref="J764:J768"/>
    <mergeCell ref="N764:N770"/>
    <mergeCell ref="A765:B765"/>
    <mergeCell ref="A766:B766"/>
    <mergeCell ref="A767:B767"/>
    <mergeCell ref="A768:B768"/>
    <mergeCell ref="A769:B769"/>
    <mergeCell ref="A770:B770"/>
    <mergeCell ref="I757:I761"/>
    <mergeCell ref="J757:J763"/>
    <mergeCell ref="N757:N763"/>
    <mergeCell ref="A758:B758"/>
    <mergeCell ref="A759:B759"/>
    <mergeCell ref="A760:B760"/>
    <mergeCell ref="A761:B761"/>
    <mergeCell ref="A762:B762"/>
    <mergeCell ref="A763:B763"/>
    <mergeCell ref="I750:I754"/>
    <mergeCell ref="J750:J756"/>
    <mergeCell ref="N750:N756"/>
    <mergeCell ref="A751:B751"/>
    <mergeCell ref="A752:B752"/>
    <mergeCell ref="A753:B753"/>
    <mergeCell ref="A754:B754"/>
    <mergeCell ref="A755:B755"/>
    <mergeCell ref="A756:B756"/>
    <mergeCell ref="J743:J749"/>
    <mergeCell ref="N743:N749"/>
    <mergeCell ref="A744:B744"/>
    <mergeCell ref="A745:B745"/>
    <mergeCell ref="A746:B746"/>
    <mergeCell ref="A747:B747"/>
    <mergeCell ref="A748:B748"/>
    <mergeCell ref="A749:B749"/>
    <mergeCell ref="I736:I740"/>
    <mergeCell ref="J736:J742"/>
    <mergeCell ref="N736:N742"/>
    <mergeCell ref="A737:B737"/>
    <mergeCell ref="A738:B738"/>
    <mergeCell ref="A739:B739"/>
    <mergeCell ref="A740:B740"/>
    <mergeCell ref="A741:B741"/>
    <mergeCell ref="A742:B742"/>
    <mergeCell ref="I729:I733"/>
    <mergeCell ref="J729:J735"/>
    <mergeCell ref="N729:N735"/>
    <mergeCell ref="A730:B730"/>
    <mergeCell ref="A731:B731"/>
    <mergeCell ref="A732:B732"/>
    <mergeCell ref="A733:B733"/>
    <mergeCell ref="A734:B734"/>
    <mergeCell ref="A735:B735"/>
    <mergeCell ref="J722:J728"/>
    <mergeCell ref="N722:N728"/>
    <mergeCell ref="A723:B723"/>
    <mergeCell ref="A724:B724"/>
    <mergeCell ref="A725:B725"/>
    <mergeCell ref="A726:B726"/>
    <mergeCell ref="A727:B727"/>
    <mergeCell ref="A728:B728"/>
    <mergeCell ref="I715:I719"/>
    <mergeCell ref="J715:J721"/>
    <mergeCell ref="N715:N721"/>
    <mergeCell ref="A716:B716"/>
    <mergeCell ref="A717:B717"/>
    <mergeCell ref="A718:B718"/>
    <mergeCell ref="A719:B719"/>
    <mergeCell ref="A720:B720"/>
    <mergeCell ref="A721:B721"/>
    <mergeCell ref="I708:I714"/>
    <mergeCell ref="J708:J714"/>
    <mergeCell ref="N708:N714"/>
    <mergeCell ref="A709:B709"/>
    <mergeCell ref="A710:B710"/>
    <mergeCell ref="A711:B711"/>
    <mergeCell ref="A712:B712"/>
    <mergeCell ref="A713:B713"/>
    <mergeCell ref="A714:B714"/>
    <mergeCell ref="J701:J705"/>
    <mergeCell ref="N701:N707"/>
    <mergeCell ref="A702:B702"/>
    <mergeCell ref="A703:B703"/>
    <mergeCell ref="A704:B704"/>
    <mergeCell ref="A705:B705"/>
    <mergeCell ref="A706:B706"/>
    <mergeCell ref="A707:B707"/>
    <mergeCell ref="A693:B693"/>
    <mergeCell ref="I694:I700"/>
    <mergeCell ref="J694:J700"/>
    <mergeCell ref="N694:N700"/>
    <mergeCell ref="A695:B695"/>
    <mergeCell ref="A696:B696"/>
    <mergeCell ref="A697:B697"/>
    <mergeCell ref="A698:B698"/>
    <mergeCell ref="A699:B699"/>
    <mergeCell ref="A700:B700"/>
    <mergeCell ref="A685:B685"/>
    <mergeCell ref="A686:B686"/>
    <mergeCell ref="I687:I693"/>
    <mergeCell ref="J687:J693"/>
    <mergeCell ref="N687:N693"/>
    <mergeCell ref="A688:B688"/>
    <mergeCell ref="A689:B689"/>
    <mergeCell ref="A690:B690"/>
    <mergeCell ref="A691:B691"/>
    <mergeCell ref="A692:B692"/>
    <mergeCell ref="A679:B679"/>
    <mergeCell ref="J680:J684"/>
    <mergeCell ref="N680:N684"/>
    <mergeCell ref="A681:B681"/>
    <mergeCell ref="A682:B682"/>
    <mergeCell ref="A683:B683"/>
    <mergeCell ref="A684:B684"/>
    <mergeCell ref="A671:B671"/>
    <mergeCell ref="A672:B672"/>
    <mergeCell ref="I673:I677"/>
    <mergeCell ref="J673:J679"/>
    <mergeCell ref="N673:N677"/>
    <mergeCell ref="A674:B674"/>
    <mergeCell ref="A675:B675"/>
    <mergeCell ref="A676:B676"/>
    <mergeCell ref="A677:B677"/>
    <mergeCell ref="A678:B678"/>
    <mergeCell ref="I666:I670"/>
    <mergeCell ref="J666:J670"/>
    <mergeCell ref="N666:N670"/>
    <mergeCell ref="A667:B667"/>
    <mergeCell ref="A668:B668"/>
    <mergeCell ref="A669:B669"/>
    <mergeCell ref="A670:B670"/>
    <mergeCell ref="A658:B658"/>
    <mergeCell ref="I659:I663"/>
    <mergeCell ref="J659:J665"/>
    <mergeCell ref="N659:N663"/>
    <mergeCell ref="A660:B660"/>
    <mergeCell ref="A661:B661"/>
    <mergeCell ref="A662:B662"/>
    <mergeCell ref="A663:B663"/>
    <mergeCell ref="A664:B664"/>
    <mergeCell ref="A665:B665"/>
    <mergeCell ref="A650:B650"/>
    <mergeCell ref="A651:B651"/>
    <mergeCell ref="I652:I656"/>
    <mergeCell ref="J652:J658"/>
    <mergeCell ref="N652:N656"/>
    <mergeCell ref="A653:B653"/>
    <mergeCell ref="A654:B654"/>
    <mergeCell ref="A655:B655"/>
    <mergeCell ref="A656:B656"/>
    <mergeCell ref="A657:B657"/>
    <mergeCell ref="J645:J649"/>
    <mergeCell ref="N645:N649"/>
    <mergeCell ref="A646:B646"/>
    <mergeCell ref="A647:B647"/>
    <mergeCell ref="A648:B648"/>
    <mergeCell ref="A649:B649"/>
    <mergeCell ref="A637:B637"/>
    <mergeCell ref="I638:I642"/>
    <mergeCell ref="J638:J644"/>
    <mergeCell ref="N638:N642"/>
    <mergeCell ref="A639:B639"/>
    <mergeCell ref="A640:B640"/>
    <mergeCell ref="A641:B641"/>
    <mergeCell ref="A642:B642"/>
    <mergeCell ref="A643:B643"/>
    <mergeCell ref="A644:B644"/>
    <mergeCell ref="A629:B629"/>
    <mergeCell ref="A630:B630"/>
    <mergeCell ref="I631:I635"/>
    <mergeCell ref="J631:J637"/>
    <mergeCell ref="N631:N635"/>
    <mergeCell ref="A632:B632"/>
    <mergeCell ref="A633:B633"/>
    <mergeCell ref="A634:B634"/>
    <mergeCell ref="A635:B635"/>
    <mergeCell ref="A636:B636"/>
    <mergeCell ref="A623:B623"/>
    <mergeCell ref="I624:I628"/>
    <mergeCell ref="J624:J628"/>
    <mergeCell ref="N624:N628"/>
    <mergeCell ref="A625:B625"/>
    <mergeCell ref="A626:B626"/>
    <mergeCell ref="A627:B627"/>
    <mergeCell ref="A628:B628"/>
    <mergeCell ref="A614:B614"/>
    <mergeCell ref="A615:B615"/>
    <mergeCell ref="I617:I621"/>
    <mergeCell ref="J617:J623"/>
    <mergeCell ref="N617:N621"/>
    <mergeCell ref="A618:B618"/>
    <mergeCell ref="A619:B619"/>
    <mergeCell ref="A620:B620"/>
    <mergeCell ref="A621:B621"/>
    <mergeCell ref="A622:B622"/>
    <mergeCell ref="A606:B606"/>
    <mergeCell ref="A607:B607"/>
    <mergeCell ref="J609:J613"/>
    <mergeCell ref="N609:N613"/>
    <mergeCell ref="A610:B610"/>
    <mergeCell ref="A611:B611"/>
    <mergeCell ref="A612:B612"/>
    <mergeCell ref="A613:B613"/>
    <mergeCell ref="A599:B599"/>
    <mergeCell ref="I601:I605"/>
    <mergeCell ref="J601:J605"/>
    <mergeCell ref="N601:N605"/>
    <mergeCell ref="A602:B602"/>
    <mergeCell ref="A603:B603"/>
    <mergeCell ref="A604:B604"/>
    <mergeCell ref="A605:B605"/>
    <mergeCell ref="N593:N597"/>
    <mergeCell ref="A594:B594"/>
    <mergeCell ref="A595:B595"/>
    <mergeCell ref="A596:B596"/>
    <mergeCell ref="A597:B597"/>
    <mergeCell ref="A598:B598"/>
    <mergeCell ref="A587:B587"/>
    <mergeCell ref="A589:B589"/>
    <mergeCell ref="A590:B590"/>
    <mergeCell ref="A591:B591"/>
    <mergeCell ref="A592:B592"/>
    <mergeCell ref="J593:J597"/>
    <mergeCell ref="A580:B580"/>
    <mergeCell ref="A582:B582"/>
    <mergeCell ref="A583:B583"/>
    <mergeCell ref="A584:B584"/>
    <mergeCell ref="A585:B585"/>
    <mergeCell ref="A586:B586"/>
    <mergeCell ref="A572:B572"/>
    <mergeCell ref="A573:B573"/>
    <mergeCell ref="I574:I578"/>
    <mergeCell ref="J574:J580"/>
    <mergeCell ref="N574:N578"/>
    <mergeCell ref="A575:B575"/>
    <mergeCell ref="A576:B576"/>
    <mergeCell ref="A577:B577"/>
    <mergeCell ref="A578:B578"/>
    <mergeCell ref="A579:B579"/>
    <mergeCell ref="A566:B566"/>
    <mergeCell ref="J567:J571"/>
    <mergeCell ref="N567:N571"/>
    <mergeCell ref="A568:B568"/>
    <mergeCell ref="A569:B569"/>
    <mergeCell ref="A570:B570"/>
    <mergeCell ref="A571:B571"/>
    <mergeCell ref="I559:I563"/>
    <mergeCell ref="J559:J563"/>
    <mergeCell ref="N559:N563"/>
    <mergeCell ref="A560:B560"/>
    <mergeCell ref="A561:B561"/>
    <mergeCell ref="A562:B562"/>
    <mergeCell ref="A563:B563"/>
    <mergeCell ref="I553:I557"/>
    <mergeCell ref="J553:J557"/>
    <mergeCell ref="N553:N557"/>
    <mergeCell ref="A554:B554"/>
    <mergeCell ref="A555:B555"/>
    <mergeCell ref="A556:B556"/>
    <mergeCell ref="A557:B557"/>
    <mergeCell ref="A547:B547"/>
    <mergeCell ref="I548:I552"/>
    <mergeCell ref="J548:J552"/>
    <mergeCell ref="N548:N552"/>
    <mergeCell ref="A549:B549"/>
    <mergeCell ref="A550:B550"/>
    <mergeCell ref="A551:B551"/>
    <mergeCell ref="A552:B552"/>
    <mergeCell ref="J537:J541"/>
    <mergeCell ref="A538:B538"/>
    <mergeCell ref="A539:B539"/>
    <mergeCell ref="A540:B540"/>
    <mergeCell ref="A541:B541"/>
    <mergeCell ref="J542:J547"/>
    <mergeCell ref="A543:B543"/>
    <mergeCell ref="A544:B544"/>
    <mergeCell ref="A545:B545"/>
    <mergeCell ref="A546:B546"/>
    <mergeCell ref="A530:B530"/>
    <mergeCell ref="A531:B531"/>
    <mergeCell ref="J532:J536"/>
    <mergeCell ref="A533:B533"/>
    <mergeCell ref="A534:B534"/>
    <mergeCell ref="A535:B535"/>
    <mergeCell ref="A536:B536"/>
    <mergeCell ref="I525:I529"/>
    <mergeCell ref="J525:J529"/>
    <mergeCell ref="N525:N529"/>
    <mergeCell ref="A526:B526"/>
    <mergeCell ref="A527:B527"/>
    <mergeCell ref="A528:B528"/>
    <mergeCell ref="A529:B529"/>
    <mergeCell ref="A517:B517"/>
    <mergeCell ref="A518:B518"/>
    <mergeCell ref="J519:J523"/>
    <mergeCell ref="A520:B520"/>
    <mergeCell ref="A521:B521"/>
    <mergeCell ref="A522:B522"/>
    <mergeCell ref="A523:B523"/>
    <mergeCell ref="I512:I516"/>
    <mergeCell ref="J512:J516"/>
    <mergeCell ref="N512:N516"/>
    <mergeCell ref="A513:B513"/>
    <mergeCell ref="A514:B514"/>
    <mergeCell ref="A515:B515"/>
    <mergeCell ref="A516:B516"/>
    <mergeCell ref="J500:J504"/>
    <mergeCell ref="A501:B501"/>
    <mergeCell ref="A502:B502"/>
    <mergeCell ref="A503:B503"/>
    <mergeCell ref="A504:B504"/>
    <mergeCell ref="J507:J511"/>
    <mergeCell ref="A508:B508"/>
    <mergeCell ref="A509:B509"/>
    <mergeCell ref="A510:B510"/>
    <mergeCell ref="A511:B511"/>
    <mergeCell ref="A492:B492"/>
    <mergeCell ref="A493:B493"/>
    <mergeCell ref="J494:J498"/>
    <mergeCell ref="A495:B495"/>
    <mergeCell ref="A496:B496"/>
    <mergeCell ref="A497:B497"/>
    <mergeCell ref="A498:B498"/>
    <mergeCell ref="I487:I491"/>
    <mergeCell ref="J487:J491"/>
    <mergeCell ref="N487:N491"/>
    <mergeCell ref="A488:B488"/>
    <mergeCell ref="A489:B489"/>
    <mergeCell ref="A490:B490"/>
    <mergeCell ref="A491:B491"/>
    <mergeCell ref="J474:J478"/>
    <mergeCell ref="A475:B475"/>
    <mergeCell ref="A476:B476"/>
    <mergeCell ref="A477:B477"/>
    <mergeCell ref="A478:B478"/>
    <mergeCell ref="J481:J485"/>
    <mergeCell ref="A482:B482"/>
    <mergeCell ref="A483:B483"/>
    <mergeCell ref="A484:B484"/>
    <mergeCell ref="A485:B485"/>
    <mergeCell ref="J460:J464"/>
    <mergeCell ref="A461:B461"/>
    <mergeCell ref="A462:B462"/>
    <mergeCell ref="A463:B463"/>
    <mergeCell ref="A464:B464"/>
    <mergeCell ref="J467:J471"/>
    <mergeCell ref="A468:B468"/>
    <mergeCell ref="A469:B469"/>
    <mergeCell ref="A470:B470"/>
    <mergeCell ref="A471:B471"/>
    <mergeCell ref="J446:J450"/>
    <mergeCell ref="A447:B447"/>
    <mergeCell ref="A448:B448"/>
    <mergeCell ref="A449:B449"/>
    <mergeCell ref="A450:B450"/>
    <mergeCell ref="J453:J457"/>
    <mergeCell ref="A454:B454"/>
    <mergeCell ref="A455:B455"/>
    <mergeCell ref="A456:B456"/>
    <mergeCell ref="A457:B457"/>
    <mergeCell ref="J433:J437"/>
    <mergeCell ref="A434:B434"/>
    <mergeCell ref="A435:B435"/>
    <mergeCell ref="A436:B436"/>
    <mergeCell ref="A437:B437"/>
    <mergeCell ref="J439:J443"/>
    <mergeCell ref="A440:B440"/>
    <mergeCell ref="A441:B441"/>
    <mergeCell ref="A442:B442"/>
    <mergeCell ref="A443:B443"/>
    <mergeCell ref="A425:B425"/>
    <mergeCell ref="A426:B426"/>
    <mergeCell ref="J427:J431"/>
    <mergeCell ref="A428:B428"/>
    <mergeCell ref="A429:B429"/>
    <mergeCell ref="A430:B430"/>
    <mergeCell ref="A431:B431"/>
    <mergeCell ref="A419:B419"/>
    <mergeCell ref="I420:I424"/>
    <mergeCell ref="J420:J424"/>
    <mergeCell ref="N420:N424"/>
    <mergeCell ref="A421:B421"/>
    <mergeCell ref="A422:B422"/>
    <mergeCell ref="A423:B423"/>
    <mergeCell ref="A424:B424"/>
    <mergeCell ref="J413:J418"/>
    <mergeCell ref="N413:N417"/>
    <mergeCell ref="A414:B414"/>
    <mergeCell ref="A415:B415"/>
    <mergeCell ref="A416:B416"/>
    <mergeCell ref="A417:B417"/>
    <mergeCell ref="A418:B418"/>
    <mergeCell ref="A405:B405"/>
    <mergeCell ref="I406:I410"/>
    <mergeCell ref="J406:J412"/>
    <mergeCell ref="N406:N410"/>
    <mergeCell ref="A407:B407"/>
    <mergeCell ref="A408:B408"/>
    <mergeCell ref="A409:B409"/>
    <mergeCell ref="A410:B410"/>
    <mergeCell ref="A411:B411"/>
    <mergeCell ref="A412:B412"/>
    <mergeCell ref="A397:B397"/>
    <mergeCell ref="A398:B398"/>
    <mergeCell ref="I399:I403"/>
    <mergeCell ref="J399:J405"/>
    <mergeCell ref="N399:N403"/>
    <mergeCell ref="A400:B400"/>
    <mergeCell ref="A401:B401"/>
    <mergeCell ref="A402:B402"/>
    <mergeCell ref="A403:B403"/>
    <mergeCell ref="A404:B404"/>
    <mergeCell ref="A390:B390"/>
    <mergeCell ref="A391:B391"/>
    <mergeCell ref="I392:I396"/>
    <mergeCell ref="J392:J396"/>
    <mergeCell ref="N392:N396"/>
    <mergeCell ref="A393:B393"/>
    <mergeCell ref="A394:B394"/>
    <mergeCell ref="A395:B395"/>
    <mergeCell ref="A396:B396"/>
    <mergeCell ref="I385:I389"/>
    <mergeCell ref="J385:J389"/>
    <mergeCell ref="N385:N389"/>
    <mergeCell ref="A386:B386"/>
    <mergeCell ref="A387:B387"/>
    <mergeCell ref="A388:B388"/>
    <mergeCell ref="A389:B389"/>
    <mergeCell ref="I378:I382"/>
    <mergeCell ref="J378:J384"/>
    <mergeCell ref="N378:N382"/>
    <mergeCell ref="A379:B379"/>
    <mergeCell ref="A380:B380"/>
    <mergeCell ref="A381:B381"/>
    <mergeCell ref="A382:B382"/>
    <mergeCell ref="A383:B383"/>
    <mergeCell ref="A384:B384"/>
    <mergeCell ref="I371:I375"/>
    <mergeCell ref="J371:J377"/>
    <mergeCell ref="N371:N375"/>
    <mergeCell ref="A372:B372"/>
    <mergeCell ref="A373:B373"/>
    <mergeCell ref="A374:B374"/>
    <mergeCell ref="A375:B375"/>
    <mergeCell ref="A376:B376"/>
    <mergeCell ref="A377:B377"/>
    <mergeCell ref="A363:B363"/>
    <mergeCell ref="I364:I368"/>
    <mergeCell ref="J364:J370"/>
    <mergeCell ref="N364:N368"/>
    <mergeCell ref="A365:B365"/>
    <mergeCell ref="A366:B366"/>
    <mergeCell ref="A367:B367"/>
    <mergeCell ref="A368:B368"/>
    <mergeCell ref="A369:B369"/>
    <mergeCell ref="A370:B370"/>
    <mergeCell ref="A355:B355"/>
    <mergeCell ref="A356:B356"/>
    <mergeCell ref="I357:I361"/>
    <mergeCell ref="J357:J363"/>
    <mergeCell ref="N357:N361"/>
    <mergeCell ref="A358:B358"/>
    <mergeCell ref="A359:B359"/>
    <mergeCell ref="A360:B360"/>
    <mergeCell ref="A361:B361"/>
    <mergeCell ref="A362:B362"/>
    <mergeCell ref="J350:J354"/>
    <mergeCell ref="N350:N354"/>
    <mergeCell ref="A351:B351"/>
    <mergeCell ref="A352:B352"/>
    <mergeCell ref="A353:B353"/>
    <mergeCell ref="A354:B354"/>
    <mergeCell ref="I343:I347"/>
    <mergeCell ref="J343:J349"/>
    <mergeCell ref="N343:N347"/>
    <mergeCell ref="A344:B344"/>
    <mergeCell ref="A345:B345"/>
    <mergeCell ref="A346:B346"/>
    <mergeCell ref="A347:B347"/>
    <mergeCell ref="A348:B348"/>
    <mergeCell ref="A349:B349"/>
    <mergeCell ref="I336:I340"/>
    <mergeCell ref="J336:J342"/>
    <mergeCell ref="N336:N340"/>
    <mergeCell ref="A337:B337"/>
    <mergeCell ref="A338:B338"/>
    <mergeCell ref="A339:B339"/>
    <mergeCell ref="A340:B340"/>
    <mergeCell ref="A341:B341"/>
    <mergeCell ref="A342:B342"/>
    <mergeCell ref="A328:B328"/>
    <mergeCell ref="I329:I333"/>
    <mergeCell ref="J329:J335"/>
    <mergeCell ref="N329:N333"/>
    <mergeCell ref="A330:B330"/>
    <mergeCell ref="A331:B331"/>
    <mergeCell ref="A332:B332"/>
    <mergeCell ref="A333:B333"/>
    <mergeCell ref="A334:B334"/>
    <mergeCell ref="A335:B335"/>
    <mergeCell ref="A320:B320"/>
    <mergeCell ref="A321:B321"/>
    <mergeCell ref="I322:I326"/>
    <mergeCell ref="J322:J328"/>
    <mergeCell ref="N322:N326"/>
    <mergeCell ref="A323:B323"/>
    <mergeCell ref="A324:B324"/>
    <mergeCell ref="A325:B325"/>
    <mergeCell ref="A326:B326"/>
    <mergeCell ref="A327:B327"/>
    <mergeCell ref="A314:B314"/>
    <mergeCell ref="I315:I319"/>
    <mergeCell ref="J315:J319"/>
    <mergeCell ref="N315:N319"/>
    <mergeCell ref="A316:B316"/>
    <mergeCell ref="A317:B317"/>
    <mergeCell ref="A318:B318"/>
    <mergeCell ref="A319:B319"/>
    <mergeCell ref="A305:B305"/>
    <mergeCell ref="A306:B306"/>
    <mergeCell ref="I308:I312"/>
    <mergeCell ref="J308:J314"/>
    <mergeCell ref="N308:N312"/>
    <mergeCell ref="A309:B309"/>
    <mergeCell ref="A310:B310"/>
    <mergeCell ref="A311:B311"/>
    <mergeCell ref="A312:B312"/>
    <mergeCell ref="A313:B313"/>
    <mergeCell ref="J300:J304"/>
    <mergeCell ref="N300:N304"/>
    <mergeCell ref="A301:B301"/>
    <mergeCell ref="A302:B302"/>
    <mergeCell ref="A303:B303"/>
    <mergeCell ref="A304:B304"/>
    <mergeCell ref="A292:B292"/>
    <mergeCell ref="I293:I297"/>
    <mergeCell ref="J293:J299"/>
    <mergeCell ref="N293:N297"/>
    <mergeCell ref="A294:B294"/>
    <mergeCell ref="A295:B295"/>
    <mergeCell ref="A296:B296"/>
    <mergeCell ref="A297:B297"/>
    <mergeCell ref="A298:B298"/>
    <mergeCell ref="A299:B299"/>
    <mergeCell ref="A284:B284"/>
    <mergeCell ref="A285:B285"/>
    <mergeCell ref="I286:I290"/>
    <mergeCell ref="J286:J292"/>
    <mergeCell ref="N286:N290"/>
    <mergeCell ref="A287:B287"/>
    <mergeCell ref="A288:B288"/>
    <mergeCell ref="A289:B289"/>
    <mergeCell ref="A290:B290"/>
    <mergeCell ref="A291:B291"/>
    <mergeCell ref="I279:I283"/>
    <mergeCell ref="J279:J283"/>
    <mergeCell ref="N279:N283"/>
    <mergeCell ref="A280:B280"/>
    <mergeCell ref="A281:B281"/>
    <mergeCell ref="A282:B282"/>
    <mergeCell ref="A283:B283"/>
    <mergeCell ref="I272:I276"/>
    <mergeCell ref="J272:J278"/>
    <mergeCell ref="N272:N276"/>
    <mergeCell ref="A273:B273"/>
    <mergeCell ref="A274:B274"/>
    <mergeCell ref="A275:B275"/>
    <mergeCell ref="A276:B276"/>
    <mergeCell ref="A277:B277"/>
    <mergeCell ref="A278:B278"/>
    <mergeCell ref="I265:I269"/>
    <mergeCell ref="J265:J271"/>
    <mergeCell ref="N265:N269"/>
    <mergeCell ref="A266:B266"/>
    <mergeCell ref="A267:B267"/>
    <mergeCell ref="A268:B268"/>
    <mergeCell ref="A269:B269"/>
    <mergeCell ref="A270:B270"/>
    <mergeCell ref="A271:B271"/>
    <mergeCell ref="A257:B257"/>
    <mergeCell ref="I258:I262"/>
    <mergeCell ref="J258:J264"/>
    <mergeCell ref="N258:N262"/>
    <mergeCell ref="A259:B259"/>
    <mergeCell ref="A260:B260"/>
    <mergeCell ref="A261:B261"/>
    <mergeCell ref="A262:B262"/>
    <mergeCell ref="A263:B263"/>
    <mergeCell ref="A264:B264"/>
    <mergeCell ref="A249:B249"/>
    <mergeCell ref="A250:B250"/>
    <mergeCell ref="I251:I255"/>
    <mergeCell ref="J251:J257"/>
    <mergeCell ref="N251:N255"/>
    <mergeCell ref="A252:B252"/>
    <mergeCell ref="A253:B253"/>
    <mergeCell ref="A254:B254"/>
    <mergeCell ref="A255:B255"/>
    <mergeCell ref="A256:B256"/>
    <mergeCell ref="A242:B242"/>
    <mergeCell ref="A243:B243"/>
    <mergeCell ref="I244:I248"/>
    <mergeCell ref="J244:J248"/>
    <mergeCell ref="N244:N248"/>
    <mergeCell ref="A245:B245"/>
    <mergeCell ref="A246:B246"/>
    <mergeCell ref="A247:B247"/>
    <mergeCell ref="A248:B248"/>
    <mergeCell ref="J237:J241"/>
    <mergeCell ref="N237:N241"/>
    <mergeCell ref="A238:B238"/>
    <mergeCell ref="A239:B239"/>
    <mergeCell ref="A240:B240"/>
    <mergeCell ref="A241:B241"/>
    <mergeCell ref="A229:B229"/>
    <mergeCell ref="A230:B230"/>
    <mergeCell ref="I231:I235"/>
    <mergeCell ref="N231:N235"/>
    <mergeCell ref="A232:B232"/>
    <mergeCell ref="A233:B233"/>
    <mergeCell ref="A234:B234"/>
    <mergeCell ref="A235:B235"/>
    <mergeCell ref="A223:B223"/>
    <mergeCell ref="I224:I228"/>
    <mergeCell ref="J224:J228"/>
    <mergeCell ref="N224:N228"/>
    <mergeCell ref="A225:B225"/>
    <mergeCell ref="A226:B226"/>
    <mergeCell ref="A227:B227"/>
    <mergeCell ref="A228:B228"/>
    <mergeCell ref="A215:B215"/>
    <mergeCell ref="A216:B216"/>
    <mergeCell ref="I217:I221"/>
    <mergeCell ref="J217:J223"/>
    <mergeCell ref="N217:N221"/>
    <mergeCell ref="A218:B218"/>
    <mergeCell ref="A219:B219"/>
    <mergeCell ref="A220:B220"/>
    <mergeCell ref="A221:B221"/>
    <mergeCell ref="A222:B222"/>
    <mergeCell ref="A208:B208"/>
    <mergeCell ref="A209:B209"/>
    <mergeCell ref="I210:I214"/>
    <mergeCell ref="J210:J214"/>
    <mergeCell ref="N210:N214"/>
    <mergeCell ref="A211:B211"/>
    <mergeCell ref="A212:B212"/>
    <mergeCell ref="A213:B213"/>
    <mergeCell ref="A214:B214"/>
    <mergeCell ref="I203:I207"/>
    <mergeCell ref="J203:J207"/>
    <mergeCell ref="N203:N207"/>
    <mergeCell ref="A204:B204"/>
    <mergeCell ref="A205:B205"/>
    <mergeCell ref="A206:B206"/>
    <mergeCell ref="A207:B207"/>
    <mergeCell ref="J196:J202"/>
    <mergeCell ref="N196:N200"/>
    <mergeCell ref="A197:B197"/>
    <mergeCell ref="A198:B198"/>
    <mergeCell ref="A199:B199"/>
    <mergeCell ref="A200:B200"/>
    <mergeCell ref="A201:B201"/>
    <mergeCell ref="A202:B202"/>
    <mergeCell ref="A188:B188"/>
    <mergeCell ref="I189:I193"/>
    <mergeCell ref="J189:J195"/>
    <mergeCell ref="N189:N193"/>
    <mergeCell ref="A190:B190"/>
    <mergeCell ref="A191:B191"/>
    <mergeCell ref="A192:B192"/>
    <mergeCell ref="A193:B193"/>
    <mergeCell ref="A194:B194"/>
    <mergeCell ref="A195:B195"/>
    <mergeCell ref="A180:B180"/>
    <mergeCell ref="A181:B181"/>
    <mergeCell ref="I182:I186"/>
    <mergeCell ref="J182:J188"/>
    <mergeCell ref="N182:N186"/>
    <mergeCell ref="A183:B183"/>
    <mergeCell ref="A184:B184"/>
    <mergeCell ref="A185:B185"/>
    <mergeCell ref="A186:B186"/>
    <mergeCell ref="A187:B187"/>
    <mergeCell ref="I175:I179"/>
    <mergeCell ref="J175:J179"/>
    <mergeCell ref="N175:N179"/>
    <mergeCell ref="A176:B176"/>
    <mergeCell ref="A177:B177"/>
    <mergeCell ref="A178:B178"/>
    <mergeCell ref="A179:B179"/>
    <mergeCell ref="I168:I172"/>
    <mergeCell ref="J168:J174"/>
    <mergeCell ref="N168:N172"/>
    <mergeCell ref="A169:B169"/>
    <mergeCell ref="A170:B170"/>
    <mergeCell ref="A171:B171"/>
    <mergeCell ref="A172:B172"/>
    <mergeCell ref="A173:B173"/>
    <mergeCell ref="A174:B174"/>
    <mergeCell ref="A160:B160"/>
    <mergeCell ref="I161:I165"/>
    <mergeCell ref="J161:J167"/>
    <mergeCell ref="N161:N165"/>
    <mergeCell ref="A162:B162"/>
    <mergeCell ref="A163:B163"/>
    <mergeCell ref="A164:B164"/>
    <mergeCell ref="A165:B165"/>
    <mergeCell ref="A166:B166"/>
    <mergeCell ref="A167:B167"/>
    <mergeCell ref="A152:B152"/>
    <mergeCell ref="A153:B153"/>
    <mergeCell ref="I154:I158"/>
    <mergeCell ref="J154:J160"/>
    <mergeCell ref="N154:N158"/>
    <mergeCell ref="A155:B155"/>
    <mergeCell ref="A156:B156"/>
    <mergeCell ref="A157:B157"/>
    <mergeCell ref="A158:B158"/>
    <mergeCell ref="A159:B159"/>
    <mergeCell ref="A144:B144"/>
    <mergeCell ref="A145:B145"/>
    <mergeCell ref="I147:I151"/>
    <mergeCell ref="J147:J151"/>
    <mergeCell ref="N147:N151"/>
    <mergeCell ref="A148:B148"/>
    <mergeCell ref="A149:B149"/>
    <mergeCell ref="A150:B150"/>
    <mergeCell ref="A151:B151"/>
    <mergeCell ref="J139:J143"/>
    <mergeCell ref="N139:N143"/>
    <mergeCell ref="A140:B140"/>
    <mergeCell ref="A141:B141"/>
    <mergeCell ref="A142:B142"/>
    <mergeCell ref="A143:B143"/>
    <mergeCell ref="A131:B131"/>
    <mergeCell ref="I132:I136"/>
    <mergeCell ref="J132:J138"/>
    <mergeCell ref="N132:N136"/>
    <mergeCell ref="A133:B133"/>
    <mergeCell ref="A134:B134"/>
    <mergeCell ref="A135:B135"/>
    <mergeCell ref="A136:B136"/>
    <mergeCell ref="A137:B137"/>
    <mergeCell ref="A138:B138"/>
    <mergeCell ref="A123:B123"/>
    <mergeCell ref="A124:B124"/>
    <mergeCell ref="I125:I131"/>
    <mergeCell ref="J125:J131"/>
    <mergeCell ref="N125:N131"/>
    <mergeCell ref="A126:B126"/>
    <mergeCell ref="A127:B127"/>
    <mergeCell ref="A128:B128"/>
    <mergeCell ref="A129:B129"/>
    <mergeCell ref="A130:B130"/>
    <mergeCell ref="I118:I122"/>
    <mergeCell ref="J118:J122"/>
    <mergeCell ref="N118:N122"/>
    <mergeCell ref="A119:B119"/>
    <mergeCell ref="A120:B120"/>
    <mergeCell ref="A121:B121"/>
    <mergeCell ref="A122:B122"/>
    <mergeCell ref="I111:I115"/>
    <mergeCell ref="J111:J117"/>
    <mergeCell ref="N111:N115"/>
    <mergeCell ref="A112:B112"/>
    <mergeCell ref="A113:B113"/>
    <mergeCell ref="A114:B114"/>
    <mergeCell ref="A115:B115"/>
    <mergeCell ref="A116:B116"/>
    <mergeCell ref="A117:B117"/>
    <mergeCell ref="I104:I108"/>
    <mergeCell ref="J104:J110"/>
    <mergeCell ref="N104:N108"/>
    <mergeCell ref="A105:B105"/>
    <mergeCell ref="A106:B106"/>
    <mergeCell ref="A107:B107"/>
    <mergeCell ref="A108:B108"/>
    <mergeCell ref="A109:B109"/>
    <mergeCell ref="A110:B110"/>
    <mergeCell ref="A96:B96"/>
    <mergeCell ref="I97:I101"/>
    <mergeCell ref="J97:J103"/>
    <mergeCell ref="N97:N101"/>
    <mergeCell ref="A98:B98"/>
    <mergeCell ref="A99:B99"/>
    <mergeCell ref="A100:B100"/>
    <mergeCell ref="A101:B101"/>
    <mergeCell ref="A102:B102"/>
    <mergeCell ref="A103:B103"/>
    <mergeCell ref="A88:B88"/>
    <mergeCell ref="A89:B89"/>
    <mergeCell ref="I90:I94"/>
    <mergeCell ref="J90:J94"/>
    <mergeCell ref="N90:N96"/>
    <mergeCell ref="A91:B91"/>
    <mergeCell ref="A92:B92"/>
    <mergeCell ref="A93:B93"/>
    <mergeCell ref="A94:B94"/>
    <mergeCell ref="A95:B95"/>
    <mergeCell ref="A79:B79"/>
    <mergeCell ref="A80:B80"/>
    <mergeCell ref="I83:I87"/>
    <mergeCell ref="J83:J87"/>
    <mergeCell ref="N83:N87"/>
    <mergeCell ref="A84:B84"/>
    <mergeCell ref="A85:B85"/>
    <mergeCell ref="A86:B86"/>
    <mergeCell ref="A87:B87"/>
    <mergeCell ref="A72:B72"/>
    <mergeCell ref="A73:B73"/>
    <mergeCell ref="J74:J78"/>
    <mergeCell ref="N74:N78"/>
    <mergeCell ref="A75:B75"/>
    <mergeCell ref="A76:B76"/>
    <mergeCell ref="A77:B77"/>
    <mergeCell ref="A78:B78"/>
    <mergeCell ref="A65:B65"/>
    <mergeCell ref="A66:B66"/>
    <mergeCell ref="I67:I71"/>
    <mergeCell ref="J67:J71"/>
    <mergeCell ref="N67:N71"/>
    <mergeCell ref="A68:B68"/>
    <mergeCell ref="A69:B69"/>
    <mergeCell ref="A70:B70"/>
    <mergeCell ref="A71:B71"/>
    <mergeCell ref="A58:B58"/>
    <mergeCell ref="A59:B59"/>
    <mergeCell ref="I60:I64"/>
    <mergeCell ref="J60:J64"/>
    <mergeCell ref="N60:N64"/>
    <mergeCell ref="A61:B61"/>
    <mergeCell ref="A62:B62"/>
    <mergeCell ref="A63:B63"/>
    <mergeCell ref="A64:B64"/>
    <mergeCell ref="I53:I57"/>
    <mergeCell ref="J53:J57"/>
    <mergeCell ref="N53:N57"/>
    <mergeCell ref="A54:B54"/>
    <mergeCell ref="A55:B55"/>
    <mergeCell ref="A56:B56"/>
    <mergeCell ref="A57:B57"/>
    <mergeCell ref="I46:I50"/>
    <mergeCell ref="J46:J52"/>
    <mergeCell ref="N46:N50"/>
    <mergeCell ref="A47:B47"/>
    <mergeCell ref="A48:B48"/>
    <mergeCell ref="A49:B49"/>
    <mergeCell ref="A50:B50"/>
    <mergeCell ref="A51:B51"/>
    <mergeCell ref="A52:B52"/>
    <mergeCell ref="I39:I43"/>
    <mergeCell ref="J39:J45"/>
    <mergeCell ref="N39:N43"/>
    <mergeCell ref="A40:B40"/>
    <mergeCell ref="A41:B41"/>
    <mergeCell ref="A42:B42"/>
    <mergeCell ref="A43:B43"/>
    <mergeCell ref="A44:B44"/>
    <mergeCell ref="A45:B45"/>
    <mergeCell ref="I32:I38"/>
    <mergeCell ref="N32:N38"/>
    <mergeCell ref="A33:B33"/>
    <mergeCell ref="A34:B34"/>
    <mergeCell ref="A35:B35"/>
    <mergeCell ref="A36:B36"/>
    <mergeCell ref="A37:B37"/>
    <mergeCell ref="A38:B38"/>
    <mergeCell ref="J24:J30"/>
    <mergeCell ref="N24:N30"/>
    <mergeCell ref="A25:B25"/>
    <mergeCell ref="A26:B26"/>
    <mergeCell ref="A27:B27"/>
    <mergeCell ref="A28:B28"/>
    <mergeCell ref="A29:B29"/>
    <mergeCell ref="A30:B30"/>
    <mergeCell ref="A15:B15"/>
    <mergeCell ref="A16:B16"/>
    <mergeCell ref="A17:B17"/>
    <mergeCell ref="A19:B19"/>
    <mergeCell ref="N19:N23"/>
    <mergeCell ref="A20:B20"/>
    <mergeCell ref="A21:B21"/>
    <mergeCell ref="A22:B22"/>
    <mergeCell ref="A23:B23"/>
    <mergeCell ref="L8:L10"/>
    <mergeCell ref="M8:M10"/>
    <mergeCell ref="N8:N10"/>
    <mergeCell ref="A12:N12"/>
    <mergeCell ref="A13:B13"/>
    <mergeCell ref="J13:J17"/>
    <mergeCell ref="K13:K17"/>
    <mergeCell ref="L13:L17"/>
    <mergeCell ref="N13:N16"/>
    <mergeCell ref="A14:B14"/>
    <mergeCell ref="A8:A10"/>
    <mergeCell ref="B8:B10"/>
    <mergeCell ref="C8:H9"/>
    <mergeCell ref="I8:I10"/>
    <mergeCell ref="J8:J10"/>
    <mergeCell ref="K8:K10"/>
    <mergeCell ref="F1:J1"/>
    <mergeCell ref="F2:J2"/>
    <mergeCell ref="F3:J3"/>
    <mergeCell ref="D4:N4"/>
    <mergeCell ref="A5:M5"/>
    <mergeCell ref="A6:J6"/>
  </mergeCells>
  <printOptions/>
  <pageMargins left="0.1968503937007874" right="0.11811023622047245" top="0.11811023622047245" bottom="0.03937007874015748" header="0.1968503937007874" footer="0.1968503937007874"/>
  <pageSetup fitToHeight="0" fitToWidth="1" horizontalDpi="600" verticalDpi="600" orientation="landscape" paperSize="9" scale="86"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G39"/>
  <sheetViews>
    <sheetView view="pageBreakPreview" zoomScaleSheetLayoutView="100" workbookViewId="0" topLeftCell="A1">
      <selection activeCell="B10" sqref="B10:C10"/>
    </sheetView>
  </sheetViews>
  <sheetFormatPr defaultColWidth="9.00390625" defaultRowHeight="12.75"/>
  <cols>
    <col min="1" max="1" width="5.375" style="1" customWidth="1"/>
    <col min="2" max="2" width="23.375" style="1" customWidth="1"/>
    <col min="3" max="3" width="12.625" style="1" customWidth="1"/>
    <col min="4" max="4" width="19.625" style="1" customWidth="1"/>
    <col min="5" max="6" width="17.875" style="1" customWidth="1"/>
    <col min="7" max="7" width="28.25390625" style="1" customWidth="1"/>
    <col min="8" max="16384" width="9.125" style="1" customWidth="1"/>
  </cols>
  <sheetData>
    <row r="1" s="2" customFormat="1" ht="15">
      <c r="G1" s="5" t="s">
        <v>54</v>
      </c>
    </row>
    <row r="2" ht="14.25" customHeight="1"/>
    <row r="3" spans="1:7" ht="15.75">
      <c r="A3" s="879" t="s">
        <v>21</v>
      </c>
      <c r="B3" s="879"/>
      <c r="C3" s="879"/>
      <c r="D3" s="879"/>
      <c r="E3" s="879"/>
      <c r="F3" s="879"/>
      <c r="G3" s="879"/>
    </row>
    <row r="5" spans="1:7" s="3" customFormat="1" ht="35.25" customHeight="1">
      <c r="A5" s="871" t="s">
        <v>22</v>
      </c>
      <c r="B5" s="871" t="s">
        <v>2</v>
      </c>
      <c r="C5" s="871" t="s">
        <v>23</v>
      </c>
      <c r="D5" s="876" t="s">
        <v>49</v>
      </c>
      <c r="E5" s="877"/>
      <c r="F5" s="878"/>
      <c r="G5" s="871" t="s">
        <v>24</v>
      </c>
    </row>
    <row r="6" spans="1:7" s="3" customFormat="1" ht="16.5" customHeight="1">
      <c r="A6" s="872"/>
      <c r="B6" s="872"/>
      <c r="C6" s="872"/>
      <c r="D6" s="871" t="s">
        <v>25</v>
      </c>
      <c r="E6" s="874" t="s">
        <v>26</v>
      </c>
      <c r="F6" s="875"/>
      <c r="G6" s="872"/>
    </row>
    <row r="7" spans="1:7" s="3" customFormat="1" ht="31.5" customHeight="1">
      <c r="A7" s="873"/>
      <c r="B7" s="873"/>
      <c r="C7" s="873"/>
      <c r="D7" s="873"/>
      <c r="E7" s="6" t="s">
        <v>27</v>
      </c>
      <c r="F7" s="6" t="s">
        <v>28</v>
      </c>
      <c r="G7" s="873"/>
    </row>
    <row r="8" spans="1:7" s="2" customFormat="1" ht="15">
      <c r="A8" s="9">
        <v>1</v>
      </c>
      <c r="B8" s="9">
        <v>2</v>
      </c>
      <c r="C8" s="9">
        <v>3</v>
      </c>
      <c r="D8" s="9">
        <v>4</v>
      </c>
      <c r="E8" s="9">
        <v>5</v>
      </c>
      <c r="F8" s="9">
        <v>6</v>
      </c>
      <c r="G8" s="9">
        <v>7</v>
      </c>
    </row>
    <row r="9" spans="1:7" s="3" customFormat="1" ht="21" customHeight="1">
      <c r="A9" s="4"/>
      <c r="B9" s="876" t="s">
        <v>89</v>
      </c>
      <c r="C9" s="877"/>
      <c r="D9" s="877"/>
      <c r="E9" s="877"/>
      <c r="F9" s="877"/>
      <c r="G9" s="878"/>
    </row>
    <row r="10" spans="1:7" s="3" customFormat="1" ht="165.75">
      <c r="A10" s="4">
        <v>1</v>
      </c>
      <c r="B10" s="712" t="s">
        <v>247</v>
      </c>
      <c r="C10" s="712" t="s">
        <v>90</v>
      </c>
      <c r="D10" s="712">
        <v>97.6</v>
      </c>
      <c r="E10" s="712">
        <v>100</v>
      </c>
      <c r="F10" s="712">
        <v>100</v>
      </c>
      <c r="G10" s="712"/>
    </row>
    <row r="11" spans="1:7" s="3" customFormat="1" ht="178.5">
      <c r="A11" s="4">
        <v>2</v>
      </c>
      <c r="B11" s="713" t="s">
        <v>240</v>
      </c>
      <c r="C11" s="714" t="s">
        <v>90</v>
      </c>
      <c r="D11" s="715">
        <v>1.9</v>
      </c>
      <c r="E11" s="715">
        <v>1.9</v>
      </c>
      <c r="F11" s="715">
        <v>1.9</v>
      </c>
      <c r="G11" s="716"/>
    </row>
    <row r="12" spans="1:7" s="3" customFormat="1" ht="165.75">
      <c r="A12" s="4">
        <v>3</v>
      </c>
      <c r="B12" s="713" t="s">
        <v>248</v>
      </c>
      <c r="C12" s="714" t="s">
        <v>90</v>
      </c>
      <c r="D12" s="715">
        <v>50</v>
      </c>
      <c r="E12" s="715">
        <v>70</v>
      </c>
      <c r="F12" s="715">
        <v>70</v>
      </c>
      <c r="G12" s="716"/>
    </row>
    <row r="13" spans="1:7" s="3" customFormat="1" ht="165.75">
      <c r="A13" s="4">
        <v>4</v>
      </c>
      <c r="B13" s="713" t="s">
        <v>96</v>
      </c>
      <c r="C13" s="714" t="s">
        <v>90</v>
      </c>
      <c r="D13" s="715">
        <v>44.4</v>
      </c>
      <c r="E13" s="715">
        <v>46.7</v>
      </c>
      <c r="F13" s="715">
        <v>52.2</v>
      </c>
      <c r="G13" s="716"/>
    </row>
    <row r="14" spans="1:7" s="3" customFormat="1" ht="114.75">
      <c r="A14" s="4">
        <v>5</v>
      </c>
      <c r="B14" s="713" t="s">
        <v>249</v>
      </c>
      <c r="C14" s="714" t="s">
        <v>90</v>
      </c>
      <c r="D14" s="715">
        <v>6.1</v>
      </c>
      <c r="E14" s="715">
        <v>0.7</v>
      </c>
      <c r="F14" s="715">
        <v>0.6</v>
      </c>
      <c r="G14" s="716"/>
    </row>
    <row r="15" spans="1:7" ht="15">
      <c r="A15" s="4"/>
      <c r="B15" s="921" t="s">
        <v>241</v>
      </c>
      <c r="C15" s="921"/>
      <c r="D15" s="921"/>
      <c r="E15" s="921"/>
      <c r="F15" s="921"/>
      <c r="G15" s="921"/>
    </row>
    <row r="16" spans="1:7" ht="114.75">
      <c r="A16" s="4" t="s">
        <v>13</v>
      </c>
      <c r="B16" s="712" t="s">
        <v>250</v>
      </c>
      <c r="C16" s="717" t="s">
        <v>90</v>
      </c>
      <c r="D16" s="717">
        <v>25</v>
      </c>
      <c r="E16" s="717">
        <v>26.8</v>
      </c>
      <c r="F16" s="717">
        <v>28.3</v>
      </c>
      <c r="G16" s="717"/>
    </row>
    <row r="17" spans="1:7" ht="191.25">
      <c r="A17" s="4" t="s">
        <v>53</v>
      </c>
      <c r="B17" s="712" t="s">
        <v>251</v>
      </c>
      <c r="C17" s="717" t="s">
        <v>90</v>
      </c>
      <c r="D17" s="717">
        <v>97.4</v>
      </c>
      <c r="E17" s="717">
        <v>100</v>
      </c>
      <c r="F17" s="717">
        <v>100</v>
      </c>
      <c r="G17" s="717"/>
    </row>
    <row r="18" spans="1:7" s="10" customFormat="1" ht="178.5">
      <c r="A18" s="4" t="s">
        <v>228</v>
      </c>
      <c r="B18" s="713" t="s">
        <v>229</v>
      </c>
      <c r="C18" s="714" t="s">
        <v>90</v>
      </c>
      <c r="D18" s="715">
        <v>95</v>
      </c>
      <c r="E18" s="715">
        <v>96</v>
      </c>
      <c r="F18" s="715">
        <v>96</v>
      </c>
      <c r="G18" s="716"/>
    </row>
    <row r="19" spans="1:7" ht="127.5">
      <c r="A19" s="7" t="s">
        <v>253</v>
      </c>
      <c r="B19" s="713" t="s">
        <v>95</v>
      </c>
      <c r="C19" s="714" t="s">
        <v>90</v>
      </c>
      <c r="D19" s="715">
        <v>53.6</v>
      </c>
      <c r="E19" s="715">
        <v>57.8</v>
      </c>
      <c r="F19" s="715">
        <v>69.4</v>
      </c>
      <c r="G19" s="716"/>
    </row>
    <row r="20" spans="1:7" s="704" customFormat="1" ht="89.25">
      <c r="A20" s="710" t="s">
        <v>252</v>
      </c>
      <c r="B20" s="716" t="s">
        <v>969</v>
      </c>
      <c r="C20" s="714" t="s">
        <v>90</v>
      </c>
      <c r="D20" s="715">
        <v>18.3</v>
      </c>
      <c r="E20" s="715">
        <v>23.8</v>
      </c>
      <c r="F20" s="715">
        <v>18.04</v>
      </c>
      <c r="G20" s="716" t="s">
        <v>971</v>
      </c>
    </row>
    <row r="21" spans="1:7" ht="229.5">
      <c r="A21" s="7" t="s">
        <v>254</v>
      </c>
      <c r="B21" s="713" t="s">
        <v>255</v>
      </c>
      <c r="C21" s="714" t="s">
        <v>90</v>
      </c>
      <c r="D21" s="715">
        <v>70</v>
      </c>
      <c r="E21" s="715">
        <v>80</v>
      </c>
      <c r="F21" s="715">
        <v>88</v>
      </c>
      <c r="G21" s="716"/>
    </row>
    <row r="22" spans="1:7" s="704" customFormat="1" ht="165.75">
      <c r="A22" s="710" t="s">
        <v>256</v>
      </c>
      <c r="B22" s="716" t="s">
        <v>257</v>
      </c>
      <c r="C22" s="714" t="s">
        <v>90</v>
      </c>
      <c r="D22" s="715">
        <v>96.1</v>
      </c>
      <c r="E22" s="715">
        <v>100</v>
      </c>
      <c r="F22" s="715">
        <v>102.8</v>
      </c>
      <c r="G22" s="716"/>
    </row>
    <row r="23" spans="1:7" s="704" customFormat="1" ht="140.25">
      <c r="A23" s="710" t="s">
        <v>258</v>
      </c>
      <c r="B23" s="716" t="s">
        <v>259</v>
      </c>
      <c r="C23" s="714" t="s">
        <v>90</v>
      </c>
      <c r="D23" s="715">
        <v>103.4</v>
      </c>
      <c r="E23" s="715">
        <v>100</v>
      </c>
      <c r="F23" s="715">
        <v>105.9</v>
      </c>
      <c r="G23" s="716"/>
    </row>
    <row r="24" spans="1:7" ht="140.25">
      <c r="A24" s="7" t="s">
        <v>239</v>
      </c>
      <c r="B24" s="713" t="s">
        <v>238</v>
      </c>
      <c r="C24" s="714" t="s">
        <v>90</v>
      </c>
      <c r="D24" s="715">
        <v>47.2</v>
      </c>
      <c r="E24" s="715">
        <v>53.9</v>
      </c>
      <c r="F24" s="715">
        <v>53.9</v>
      </c>
      <c r="G24" s="716"/>
    </row>
    <row r="25" spans="1:7" ht="12.75">
      <c r="A25" s="922"/>
      <c r="B25" s="921" t="s">
        <v>97</v>
      </c>
      <c r="C25" s="921"/>
      <c r="D25" s="921"/>
      <c r="E25" s="921"/>
      <c r="F25" s="921"/>
      <c r="G25" s="921"/>
    </row>
    <row r="26" spans="1:7" ht="213.75" customHeight="1">
      <c r="A26" s="4" t="s">
        <v>98</v>
      </c>
      <c r="B26" s="713" t="s">
        <v>99</v>
      </c>
      <c r="C26" s="714" t="s">
        <v>100</v>
      </c>
      <c r="D26" s="715">
        <v>0</v>
      </c>
      <c r="E26" s="715">
        <v>1</v>
      </c>
      <c r="F26" s="715">
        <v>1</v>
      </c>
      <c r="G26" s="716"/>
    </row>
    <row r="27" spans="1:7" ht="168" customHeight="1">
      <c r="A27" s="38" t="s">
        <v>101</v>
      </c>
      <c r="B27" s="713" t="s">
        <v>102</v>
      </c>
      <c r="C27" s="714" t="s">
        <v>90</v>
      </c>
      <c r="D27" s="715">
        <v>28.5</v>
      </c>
      <c r="E27" s="715">
        <v>30</v>
      </c>
      <c r="F27" s="715">
        <v>30.7</v>
      </c>
      <c r="G27" s="716"/>
    </row>
    <row r="28" spans="1:7" ht="171.75" customHeight="1">
      <c r="A28" s="39" t="s">
        <v>103</v>
      </c>
      <c r="B28" s="713" t="s">
        <v>104</v>
      </c>
      <c r="C28" s="714" t="s">
        <v>90</v>
      </c>
      <c r="D28" s="715">
        <v>1.5</v>
      </c>
      <c r="E28" s="715">
        <v>2.5</v>
      </c>
      <c r="F28" s="715">
        <v>3.2</v>
      </c>
      <c r="G28" s="716"/>
    </row>
    <row r="29" spans="1:7" ht="114" customHeight="1">
      <c r="A29" s="39" t="s">
        <v>105</v>
      </c>
      <c r="B29" s="713" t="s">
        <v>106</v>
      </c>
      <c r="C29" s="714" t="s">
        <v>90</v>
      </c>
      <c r="D29" s="715">
        <v>41.1</v>
      </c>
      <c r="E29" s="715">
        <v>35.8</v>
      </c>
      <c r="F29" s="715">
        <v>52.5</v>
      </c>
      <c r="G29" s="716"/>
    </row>
    <row r="30" spans="1:7" ht="140.25">
      <c r="A30" s="39" t="s">
        <v>107</v>
      </c>
      <c r="B30" s="713" t="s">
        <v>108</v>
      </c>
      <c r="C30" s="714" t="s">
        <v>90</v>
      </c>
      <c r="D30" s="715">
        <v>58</v>
      </c>
      <c r="E30" s="715">
        <v>65</v>
      </c>
      <c r="F30" s="715">
        <v>66.7</v>
      </c>
      <c r="G30" s="716"/>
    </row>
    <row r="31" spans="1:7" ht="12.75">
      <c r="A31" s="922"/>
      <c r="B31" s="923" t="s">
        <v>224</v>
      </c>
      <c r="C31" s="923"/>
      <c r="D31" s="923"/>
      <c r="E31" s="923"/>
      <c r="F31" s="923"/>
      <c r="G31" s="923"/>
    </row>
    <row r="32" spans="1:7" ht="369.75" customHeight="1">
      <c r="A32" s="4" t="s">
        <v>220</v>
      </c>
      <c r="B32" s="924" t="s">
        <v>242</v>
      </c>
      <c r="C32" s="714" t="s">
        <v>90</v>
      </c>
      <c r="D32" s="715">
        <v>19</v>
      </c>
      <c r="E32" s="715">
        <v>20</v>
      </c>
      <c r="F32" s="715">
        <v>31</v>
      </c>
      <c r="G32" s="924" t="s">
        <v>221</v>
      </c>
    </row>
    <row r="33" spans="1:7" ht="114.75">
      <c r="A33" s="4" t="s">
        <v>222</v>
      </c>
      <c r="B33" s="924" t="s">
        <v>243</v>
      </c>
      <c r="C33" s="714" t="s">
        <v>90</v>
      </c>
      <c r="D33" s="715">
        <v>95</v>
      </c>
      <c r="E33" s="715">
        <v>93</v>
      </c>
      <c r="F33" s="715">
        <v>68</v>
      </c>
      <c r="G33" s="716" t="s">
        <v>223</v>
      </c>
    </row>
    <row r="34" spans="1:7" ht="140.25">
      <c r="A34" s="925" t="s">
        <v>260</v>
      </c>
      <c r="B34" s="924" t="s">
        <v>261</v>
      </c>
      <c r="C34" s="714" t="s">
        <v>90</v>
      </c>
      <c r="D34" s="715">
        <v>75</v>
      </c>
      <c r="E34" s="715">
        <v>78</v>
      </c>
      <c r="F34" s="715">
        <v>90.2</v>
      </c>
      <c r="G34" s="716"/>
    </row>
    <row r="35" spans="1:7" s="704" customFormat="1" ht="216.75" customHeight="1">
      <c r="A35" s="711" t="s">
        <v>262</v>
      </c>
      <c r="B35" s="718" t="s">
        <v>263</v>
      </c>
      <c r="C35" s="714" t="s">
        <v>90</v>
      </c>
      <c r="D35" s="715">
        <v>20</v>
      </c>
      <c r="E35" s="715">
        <v>70</v>
      </c>
      <c r="F35" s="719">
        <v>70</v>
      </c>
      <c r="G35" s="716"/>
    </row>
    <row r="36" spans="1:7" ht="12.75">
      <c r="A36" s="922"/>
      <c r="B36" s="921" t="s">
        <v>91</v>
      </c>
      <c r="C36" s="921"/>
      <c r="D36" s="921"/>
      <c r="E36" s="921"/>
      <c r="F36" s="921"/>
      <c r="G36" s="921"/>
    </row>
    <row r="37" spans="1:7" ht="89.25">
      <c r="A37" s="4" t="s">
        <v>92</v>
      </c>
      <c r="B37" s="713" t="s">
        <v>93</v>
      </c>
      <c r="C37" s="714" t="s">
        <v>90</v>
      </c>
      <c r="D37" s="715">
        <v>8.7</v>
      </c>
      <c r="E37" s="715">
        <v>9.5</v>
      </c>
      <c r="F37" s="715">
        <v>6.5</v>
      </c>
      <c r="G37" s="716" t="s">
        <v>520</v>
      </c>
    </row>
    <row r="39" spans="2:7" ht="12.75">
      <c r="B39" s="10"/>
      <c r="C39" s="10"/>
      <c r="D39" s="10"/>
      <c r="E39" s="10"/>
      <c r="F39" s="10"/>
      <c r="G39" s="10"/>
    </row>
  </sheetData>
  <sheetProtection/>
  <mergeCells count="13">
    <mergeCell ref="A3:G3"/>
    <mergeCell ref="A5:A7"/>
    <mergeCell ref="B5:B7"/>
    <mergeCell ref="C5:C7"/>
    <mergeCell ref="D5:F5"/>
    <mergeCell ref="G5:G7"/>
    <mergeCell ref="D6:D7"/>
    <mergeCell ref="E6:F6"/>
    <mergeCell ref="B25:G25"/>
    <mergeCell ref="B15:G15"/>
    <mergeCell ref="B36:G36"/>
    <mergeCell ref="B31:G31"/>
    <mergeCell ref="B9:G9"/>
  </mergeCells>
  <printOptions/>
  <pageMargins left="0.7874015748031497" right="0.7874015748031497" top="0.7874015748031497"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172"/>
  <sheetViews>
    <sheetView view="pageBreakPreview" zoomScaleSheetLayoutView="100" workbookViewId="0" topLeftCell="A2">
      <selection activeCell="B7" sqref="B7:B8"/>
    </sheetView>
  </sheetViews>
  <sheetFormatPr defaultColWidth="9.00390625" defaultRowHeight="12.75"/>
  <cols>
    <col min="1" max="1" width="6.125" style="1" customWidth="1"/>
    <col min="2" max="2" width="32.00390625" style="1" customWidth="1"/>
    <col min="3" max="3" width="14.75390625" style="1" customWidth="1"/>
    <col min="4" max="7" width="11.75390625" style="1" customWidth="1"/>
    <col min="8" max="8" width="11.00390625" style="1" customWidth="1"/>
    <col min="9" max="9" width="16.625" style="1" customWidth="1"/>
    <col min="10" max="10" width="18.125" style="1" customWidth="1"/>
    <col min="11" max="16384" width="9.125" style="1" customWidth="1"/>
  </cols>
  <sheetData>
    <row r="1" s="2" customFormat="1" ht="16.5" customHeight="1">
      <c r="J1" s="5" t="s">
        <v>18</v>
      </c>
    </row>
    <row r="2" s="2" customFormat="1" ht="18.75" customHeight="1"/>
    <row r="3" spans="1:10" ht="15.75">
      <c r="A3" s="879" t="s">
        <v>40</v>
      </c>
      <c r="B3" s="879"/>
      <c r="C3" s="879"/>
      <c r="D3" s="879"/>
      <c r="E3" s="879"/>
      <c r="F3" s="879"/>
      <c r="G3" s="879"/>
      <c r="H3" s="879"/>
      <c r="I3" s="879"/>
      <c r="J3" s="879"/>
    </row>
    <row r="4" spans="1:10" ht="15.75">
      <c r="A4" s="879" t="s">
        <v>39</v>
      </c>
      <c r="B4" s="879"/>
      <c r="C4" s="879"/>
      <c r="D4" s="879"/>
      <c r="E4" s="879"/>
      <c r="F4" s="879"/>
      <c r="G4" s="879"/>
      <c r="H4" s="879"/>
      <c r="I4" s="879"/>
      <c r="J4" s="879"/>
    </row>
    <row r="5" spans="1:10" ht="15.75">
      <c r="A5" s="879" t="s">
        <v>38</v>
      </c>
      <c r="B5" s="879"/>
      <c r="C5" s="879"/>
      <c r="D5" s="879"/>
      <c r="E5" s="879"/>
      <c r="F5" s="879"/>
      <c r="G5" s="879"/>
      <c r="H5" s="879"/>
      <c r="I5" s="879"/>
      <c r="J5" s="879"/>
    </row>
    <row r="6" s="2" customFormat="1" ht="15"/>
    <row r="7" spans="1:10" s="13" customFormat="1" ht="21.75" customHeight="1">
      <c r="A7" s="871" t="s">
        <v>22</v>
      </c>
      <c r="B7" s="871" t="s">
        <v>50</v>
      </c>
      <c r="C7" s="871" t="s">
        <v>37</v>
      </c>
      <c r="D7" s="876" t="s">
        <v>36</v>
      </c>
      <c r="E7" s="878"/>
      <c r="F7" s="876" t="s">
        <v>35</v>
      </c>
      <c r="G7" s="878"/>
      <c r="H7" s="876" t="s">
        <v>34</v>
      </c>
      <c r="I7" s="878"/>
      <c r="J7" s="871" t="s">
        <v>33</v>
      </c>
    </row>
    <row r="8" spans="1:10" s="13" customFormat="1" ht="41.25" customHeight="1">
      <c r="A8" s="873"/>
      <c r="B8" s="873"/>
      <c r="C8" s="873"/>
      <c r="D8" s="6" t="s">
        <v>32</v>
      </c>
      <c r="E8" s="6" t="s">
        <v>31</v>
      </c>
      <c r="F8" s="6" t="s">
        <v>32</v>
      </c>
      <c r="G8" s="6" t="s">
        <v>31</v>
      </c>
      <c r="H8" s="6" t="s">
        <v>30</v>
      </c>
      <c r="I8" s="6" t="s">
        <v>29</v>
      </c>
      <c r="J8" s="873"/>
    </row>
    <row r="9" spans="1:10" s="2" customFormat="1" ht="17.25" customHeight="1">
      <c r="A9" s="9">
        <v>1</v>
      </c>
      <c r="B9" s="9">
        <v>2</v>
      </c>
      <c r="C9" s="9">
        <v>4</v>
      </c>
      <c r="D9" s="9">
        <v>5</v>
      </c>
      <c r="E9" s="9">
        <v>6</v>
      </c>
      <c r="F9" s="9">
        <v>7</v>
      </c>
      <c r="G9" s="9">
        <v>8</v>
      </c>
      <c r="H9" s="9">
        <v>9</v>
      </c>
      <c r="I9" s="9">
        <v>10</v>
      </c>
      <c r="J9" s="9">
        <v>11</v>
      </c>
    </row>
    <row r="10" spans="1:10" s="3" customFormat="1" ht="17.25" customHeight="1">
      <c r="A10" s="876" t="s">
        <v>264</v>
      </c>
      <c r="B10" s="880"/>
      <c r="C10" s="880"/>
      <c r="D10" s="880"/>
      <c r="E10" s="880"/>
      <c r="F10" s="880"/>
      <c r="G10" s="880"/>
      <c r="H10" s="880"/>
      <c r="I10" s="880"/>
      <c r="J10" s="875"/>
    </row>
    <row r="11" spans="1:10" s="3" customFormat="1" ht="172.5" customHeight="1">
      <c r="A11" s="706" t="s">
        <v>13</v>
      </c>
      <c r="B11" s="706" t="s">
        <v>265</v>
      </c>
      <c r="C11" s="706" t="s">
        <v>94</v>
      </c>
      <c r="D11" s="706" t="s">
        <v>560</v>
      </c>
      <c r="E11" s="706" t="s">
        <v>560</v>
      </c>
      <c r="F11" s="706" t="s">
        <v>560</v>
      </c>
      <c r="G11" s="706" t="s">
        <v>560</v>
      </c>
      <c r="H11" s="706" t="s">
        <v>521</v>
      </c>
      <c r="I11" s="706" t="s">
        <v>521</v>
      </c>
      <c r="J11" s="706"/>
    </row>
    <row r="12" spans="1:10" s="3" customFormat="1" ht="243.75" customHeight="1">
      <c r="A12" s="706"/>
      <c r="B12" s="706" t="s">
        <v>266</v>
      </c>
      <c r="C12" s="706" t="s">
        <v>94</v>
      </c>
      <c r="D12" s="709">
        <v>41640</v>
      </c>
      <c r="E12" s="709">
        <v>41883</v>
      </c>
      <c r="F12" s="709">
        <v>41640</v>
      </c>
      <c r="G12" s="709">
        <v>42004</v>
      </c>
      <c r="H12" s="706" t="s">
        <v>560</v>
      </c>
      <c r="I12" s="706" t="s">
        <v>521</v>
      </c>
      <c r="J12" s="706"/>
    </row>
    <row r="13" spans="1:10" s="3" customFormat="1" ht="360" customHeight="1">
      <c r="A13" s="706" t="s">
        <v>52</v>
      </c>
      <c r="B13" s="706" t="s">
        <v>267</v>
      </c>
      <c r="C13" s="706" t="s">
        <v>94</v>
      </c>
      <c r="D13" s="709">
        <v>41640</v>
      </c>
      <c r="E13" s="709">
        <v>43100</v>
      </c>
      <c r="F13" s="709">
        <v>41640</v>
      </c>
      <c r="G13" s="709">
        <v>43100</v>
      </c>
      <c r="H13" s="706" t="s">
        <v>522</v>
      </c>
      <c r="I13" s="706" t="s">
        <v>923</v>
      </c>
      <c r="J13" s="706"/>
    </row>
    <row r="14" spans="1:10" s="3" customFormat="1" ht="288">
      <c r="A14" s="706" t="s">
        <v>269</v>
      </c>
      <c r="B14" s="706" t="s">
        <v>268</v>
      </c>
      <c r="C14" s="706" t="s">
        <v>94</v>
      </c>
      <c r="D14" s="709">
        <v>41640</v>
      </c>
      <c r="E14" s="709">
        <v>42735</v>
      </c>
      <c r="F14" s="709">
        <v>41640</v>
      </c>
      <c r="G14" s="709">
        <v>42735</v>
      </c>
      <c r="H14" s="706" t="s">
        <v>523</v>
      </c>
      <c r="I14" s="706" t="s">
        <v>523</v>
      </c>
      <c r="J14" s="706"/>
    </row>
    <row r="15" spans="1:10" s="3" customFormat="1" ht="276">
      <c r="A15" s="706" t="s">
        <v>271</v>
      </c>
      <c r="B15" s="706" t="s">
        <v>270</v>
      </c>
      <c r="C15" s="706" t="s">
        <v>94</v>
      </c>
      <c r="D15" s="709">
        <v>41640</v>
      </c>
      <c r="E15" s="709">
        <v>42735</v>
      </c>
      <c r="F15" s="709">
        <v>41640</v>
      </c>
      <c r="G15" s="709">
        <v>42735</v>
      </c>
      <c r="H15" s="706" t="s">
        <v>524</v>
      </c>
      <c r="I15" s="706" t="s">
        <v>924</v>
      </c>
      <c r="J15" s="706"/>
    </row>
    <row r="16" spans="1:10" s="3" customFormat="1" ht="409.5">
      <c r="A16" s="706" t="s">
        <v>273</v>
      </c>
      <c r="B16" s="706" t="s">
        <v>272</v>
      </c>
      <c r="C16" s="706" t="s">
        <v>94</v>
      </c>
      <c r="D16" s="709">
        <v>41760</v>
      </c>
      <c r="E16" s="709">
        <v>42004</v>
      </c>
      <c r="F16" s="709">
        <v>41760</v>
      </c>
      <c r="G16" s="709">
        <v>42004</v>
      </c>
      <c r="H16" s="706" t="s">
        <v>525</v>
      </c>
      <c r="I16" s="706" t="s">
        <v>925</v>
      </c>
      <c r="J16" s="706"/>
    </row>
    <row r="17" spans="1:10" s="3" customFormat="1" ht="192">
      <c r="A17" s="706" t="s">
        <v>277</v>
      </c>
      <c r="B17" s="706" t="s">
        <v>274</v>
      </c>
      <c r="C17" s="706" t="s">
        <v>94</v>
      </c>
      <c r="D17" s="709">
        <v>41671</v>
      </c>
      <c r="E17" s="709">
        <v>42735</v>
      </c>
      <c r="F17" s="709">
        <v>41671</v>
      </c>
      <c r="G17" s="709">
        <v>42735</v>
      </c>
      <c r="H17" s="706" t="s">
        <v>526</v>
      </c>
      <c r="I17" s="706" t="s">
        <v>926</v>
      </c>
      <c r="J17" s="706"/>
    </row>
    <row r="18" spans="1:10" s="3" customFormat="1" ht="264">
      <c r="A18" s="706" t="s">
        <v>278</v>
      </c>
      <c r="B18" s="706" t="s">
        <v>275</v>
      </c>
      <c r="C18" s="706" t="s">
        <v>94</v>
      </c>
      <c r="D18" s="709">
        <v>41640</v>
      </c>
      <c r="E18" s="709">
        <v>42735</v>
      </c>
      <c r="F18" s="709">
        <v>41640</v>
      </c>
      <c r="G18" s="709">
        <v>42735</v>
      </c>
      <c r="H18" s="706" t="s">
        <v>527</v>
      </c>
      <c r="I18" s="706" t="s">
        <v>927</v>
      </c>
      <c r="J18" s="706"/>
    </row>
    <row r="19" spans="1:10" s="3" customFormat="1" ht="144.75" customHeight="1">
      <c r="A19" s="706" t="s">
        <v>53</v>
      </c>
      <c r="B19" s="706" t="s">
        <v>276</v>
      </c>
      <c r="C19" s="706" t="s">
        <v>94</v>
      </c>
      <c r="D19" s="706" t="s">
        <v>560</v>
      </c>
      <c r="E19" s="706" t="s">
        <v>560</v>
      </c>
      <c r="F19" s="706" t="s">
        <v>560</v>
      </c>
      <c r="G19" s="706" t="s">
        <v>560</v>
      </c>
      <c r="H19" s="706" t="s">
        <v>887</v>
      </c>
      <c r="I19" s="706" t="s">
        <v>887</v>
      </c>
      <c r="J19" s="706"/>
    </row>
    <row r="20" spans="1:10" s="41" customFormat="1" ht="84">
      <c r="A20" s="706"/>
      <c r="B20" s="706" t="s">
        <v>279</v>
      </c>
      <c r="C20" s="706" t="s">
        <v>94</v>
      </c>
      <c r="D20" s="706" t="s">
        <v>560</v>
      </c>
      <c r="E20" s="709">
        <v>42004</v>
      </c>
      <c r="F20" s="706" t="s">
        <v>560</v>
      </c>
      <c r="G20" s="709">
        <v>42004</v>
      </c>
      <c r="H20" s="706" t="s">
        <v>560</v>
      </c>
      <c r="I20" s="706" t="s">
        <v>560</v>
      </c>
      <c r="J20" s="706"/>
    </row>
    <row r="21" spans="1:10" s="3" customFormat="1" ht="84">
      <c r="A21" s="706"/>
      <c r="B21" s="706" t="s">
        <v>280</v>
      </c>
      <c r="C21" s="706" t="s">
        <v>482</v>
      </c>
      <c r="D21" s="706" t="s">
        <v>560</v>
      </c>
      <c r="E21" s="706" t="s">
        <v>483</v>
      </c>
      <c r="F21" s="706" t="s">
        <v>560</v>
      </c>
      <c r="G21" s="706" t="s">
        <v>483</v>
      </c>
      <c r="H21" s="706" t="s">
        <v>560</v>
      </c>
      <c r="I21" s="706" t="s">
        <v>879</v>
      </c>
      <c r="J21" s="706"/>
    </row>
    <row r="22" spans="1:10" s="3" customFormat="1" ht="324">
      <c r="A22" s="706" t="s">
        <v>282</v>
      </c>
      <c r="B22" s="706" t="s">
        <v>281</v>
      </c>
      <c r="C22" s="706" t="s">
        <v>571</v>
      </c>
      <c r="D22" s="709">
        <v>41640</v>
      </c>
      <c r="E22" s="709">
        <v>42004</v>
      </c>
      <c r="F22" s="709">
        <v>41640</v>
      </c>
      <c r="G22" s="709">
        <v>42004</v>
      </c>
      <c r="H22" s="706" t="s">
        <v>789</v>
      </c>
      <c r="I22" s="706" t="s">
        <v>789</v>
      </c>
      <c r="J22" s="706"/>
    </row>
    <row r="23" spans="1:10" s="41" customFormat="1" ht="336">
      <c r="A23" s="706" t="s">
        <v>284</v>
      </c>
      <c r="B23" s="706" t="s">
        <v>283</v>
      </c>
      <c r="C23" s="926" t="s">
        <v>571</v>
      </c>
      <c r="D23" s="709">
        <v>41640</v>
      </c>
      <c r="E23" s="709">
        <v>42735</v>
      </c>
      <c r="F23" s="709">
        <v>41640</v>
      </c>
      <c r="G23" s="709">
        <v>42004</v>
      </c>
      <c r="H23" s="706" t="s">
        <v>910</v>
      </c>
      <c r="I23" s="706" t="s">
        <v>928</v>
      </c>
      <c r="J23" s="706"/>
    </row>
    <row r="24" spans="1:10" s="3" customFormat="1" ht="409.5">
      <c r="A24" s="706" t="s">
        <v>286</v>
      </c>
      <c r="B24" s="706" t="s">
        <v>285</v>
      </c>
      <c r="C24" s="706" t="s">
        <v>484</v>
      </c>
      <c r="D24" s="706">
        <v>2014</v>
      </c>
      <c r="E24" s="706">
        <v>2016</v>
      </c>
      <c r="F24" s="706">
        <v>2014</v>
      </c>
      <c r="G24" s="706">
        <v>2016</v>
      </c>
      <c r="H24" s="706" t="s">
        <v>485</v>
      </c>
      <c r="I24" s="706" t="s">
        <v>781</v>
      </c>
      <c r="J24" s="706"/>
    </row>
    <row r="25" spans="1:10" s="3" customFormat="1" ht="156">
      <c r="A25" s="706" t="s">
        <v>288</v>
      </c>
      <c r="B25" s="706" t="s">
        <v>287</v>
      </c>
      <c r="C25" s="706" t="s">
        <v>484</v>
      </c>
      <c r="D25" s="706" t="s">
        <v>486</v>
      </c>
      <c r="E25" s="706" t="s">
        <v>131</v>
      </c>
      <c r="F25" s="706" t="s">
        <v>486</v>
      </c>
      <c r="G25" s="706" t="s">
        <v>131</v>
      </c>
      <c r="H25" s="706" t="s">
        <v>487</v>
      </c>
      <c r="I25" s="706" t="s">
        <v>878</v>
      </c>
      <c r="J25" s="706"/>
    </row>
    <row r="26" spans="1:10" s="3" customFormat="1" ht="396">
      <c r="A26" s="706" t="s">
        <v>290</v>
      </c>
      <c r="B26" s="706" t="s">
        <v>289</v>
      </c>
      <c r="C26" s="706" t="s">
        <v>94</v>
      </c>
      <c r="D26" s="709">
        <v>41671</v>
      </c>
      <c r="E26" s="709">
        <v>42004</v>
      </c>
      <c r="F26" s="709">
        <v>41640</v>
      </c>
      <c r="G26" s="709">
        <v>42004</v>
      </c>
      <c r="H26" s="706" t="s">
        <v>471</v>
      </c>
      <c r="I26" s="706" t="s">
        <v>533</v>
      </c>
      <c r="J26" s="706"/>
    </row>
    <row r="27" spans="1:10" s="3" customFormat="1" ht="387.75" customHeight="1">
      <c r="A27" s="706" t="s">
        <v>292</v>
      </c>
      <c r="B27" s="706" t="s">
        <v>291</v>
      </c>
      <c r="C27" s="706" t="s">
        <v>94</v>
      </c>
      <c r="D27" s="709">
        <v>41640</v>
      </c>
      <c r="E27" s="709">
        <v>42004</v>
      </c>
      <c r="F27" s="709">
        <v>41671</v>
      </c>
      <c r="G27" s="709">
        <v>42004</v>
      </c>
      <c r="H27" s="706" t="s">
        <v>472</v>
      </c>
      <c r="I27" s="706" t="s">
        <v>473</v>
      </c>
      <c r="J27" s="706"/>
    </row>
    <row r="28" spans="1:10" s="3" customFormat="1" ht="409.5">
      <c r="A28" s="706" t="s">
        <v>294</v>
      </c>
      <c r="B28" s="706" t="s">
        <v>293</v>
      </c>
      <c r="C28" s="706" t="s">
        <v>484</v>
      </c>
      <c r="D28" s="708" t="s">
        <v>486</v>
      </c>
      <c r="E28" s="708" t="s">
        <v>131</v>
      </c>
      <c r="F28" s="708" t="s">
        <v>486</v>
      </c>
      <c r="G28" s="708" t="s">
        <v>131</v>
      </c>
      <c r="H28" s="706" t="s">
        <v>487</v>
      </c>
      <c r="I28" s="706" t="s">
        <v>488</v>
      </c>
      <c r="J28" s="706"/>
    </row>
    <row r="29" spans="1:10" s="3" customFormat="1" ht="144">
      <c r="A29" s="706" t="s">
        <v>296</v>
      </c>
      <c r="B29" s="706" t="s">
        <v>295</v>
      </c>
      <c r="C29" s="706" t="s">
        <v>566</v>
      </c>
      <c r="D29" s="709">
        <v>41640</v>
      </c>
      <c r="E29" s="709">
        <v>42004</v>
      </c>
      <c r="F29" s="709">
        <v>41640</v>
      </c>
      <c r="G29" s="709">
        <v>42004</v>
      </c>
      <c r="H29" s="706" t="s">
        <v>790</v>
      </c>
      <c r="I29" s="706" t="s">
        <v>790</v>
      </c>
      <c r="J29" s="706"/>
    </row>
    <row r="30" spans="1:10" s="3" customFormat="1" ht="204">
      <c r="A30" s="706" t="s">
        <v>228</v>
      </c>
      <c r="B30" s="706" t="s">
        <v>297</v>
      </c>
      <c r="C30" s="706" t="s">
        <v>788</v>
      </c>
      <c r="D30" s="706"/>
      <c r="E30" s="706"/>
      <c r="F30" s="706"/>
      <c r="G30" s="706"/>
      <c r="H30" s="706" t="s">
        <v>888</v>
      </c>
      <c r="I30" s="706" t="s">
        <v>888</v>
      </c>
      <c r="J30" s="706"/>
    </row>
    <row r="31" spans="1:10" s="3" customFormat="1" ht="372">
      <c r="A31" s="706"/>
      <c r="B31" s="706" t="s">
        <v>298</v>
      </c>
      <c r="C31" s="706" t="s">
        <v>562</v>
      </c>
      <c r="D31" s="709">
        <v>41760</v>
      </c>
      <c r="E31" s="709">
        <v>42369</v>
      </c>
      <c r="F31" s="709">
        <v>41760</v>
      </c>
      <c r="G31" s="709">
        <v>42369</v>
      </c>
      <c r="H31" s="706" t="s">
        <v>560</v>
      </c>
      <c r="I31" s="706" t="s">
        <v>783</v>
      </c>
      <c r="J31" s="706"/>
    </row>
    <row r="32" spans="1:10" s="3" customFormat="1" ht="360">
      <c r="A32" s="706" t="s">
        <v>300</v>
      </c>
      <c r="B32" s="706" t="s">
        <v>299</v>
      </c>
      <c r="C32" s="706" t="s">
        <v>566</v>
      </c>
      <c r="D32" s="709">
        <v>41640</v>
      </c>
      <c r="E32" s="709">
        <v>42004</v>
      </c>
      <c r="F32" s="709">
        <v>41640</v>
      </c>
      <c r="G32" s="709">
        <v>42004</v>
      </c>
      <c r="H32" s="706" t="s">
        <v>791</v>
      </c>
      <c r="I32" s="706" t="s">
        <v>929</v>
      </c>
      <c r="J32" s="706"/>
    </row>
    <row r="33" spans="1:10" s="3" customFormat="1" ht="372">
      <c r="A33" s="706" t="s">
        <v>302</v>
      </c>
      <c r="B33" s="706" t="s">
        <v>301</v>
      </c>
      <c r="C33" s="706" t="s">
        <v>607</v>
      </c>
      <c r="D33" s="709">
        <v>41640</v>
      </c>
      <c r="E33" s="709">
        <v>42004</v>
      </c>
      <c r="F33" s="709">
        <v>41640</v>
      </c>
      <c r="G33" s="709">
        <v>42004</v>
      </c>
      <c r="H33" s="706" t="s">
        <v>792</v>
      </c>
      <c r="I33" s="706" t="s">
        <v>930</v>
      </c>
      <c r="J33" s="706"/>
    </row>
    <row r="34" spans="1:10" s="3" customFormat="1" ht="288">
      <c r="A34" s="706" t="s">
        <v>304</v>
      </c>
      <c r="B34" s="706" t="s">
        <v>303</v>
      </c>
      <c r="C34" s="706" t="s">
        <v>610</v>
      </c>
      <c r="D34" s="709">
        <v>41640</v>
      </c>
      <c r="E34" s="709">
        <v>42004</v>
      </c>
      <c r="F34" s="709">
        <v>41640</v>
      </c>
      <c r="G34" s="709">
        <v>42004</v>
      </c>
      <c r="H34" s="706" t="s">
        <v>793</v>
      </c>
      <c r="I34" s="706" t="s">
        <v>931</v>
      </c>
      <c r="J34" s="706"/>
    </row>
    <row r="35" spans="1:10" s="3" customFormat="1" ht="288">
      <c r="A35" s="706" t="s">
        <v>306</v>
      </c>
      <c r="B35" s="706" t="s">
        <v>305</v>
      </c>
      <c r="C35" s="706" t="s">
        <v>566</v>
      </c>
      <c r="D35" s="709">
        <v>41640</v>
      </c>
      <c r="E35" s="709">
        <v>42004</v>
      </c>
      <c r="F35" s="709">
        <v>41640</v>
      </c>
      <c r="G35" s="709">
        <v>42004</v>
      </c>
      <c r="H35" s="706" t="s">
        <v>794</v>
      </c>
      <c r="I35" s="706" t="s">
        <v>932</v>
      </c>
      <c r="J35" s="706"/>
    </row>
    <row r="36" spans="1:10" s="3" customFormat="1" ht="156">
      <c r="A36" s="706" t="s">
        <v>308</v>
      </c>
      <c r="B36" s="706" t="s">
        <v>307</v>
      </c>
      <c r="C36" s="706" t="s">
        <v>566</v>
      </c>
      <c r="D36" s="709">
        <v>41640</v>
      </c>
      <c r="E36" s="709">
        <v>42004</v>
      </c>
      <c r="F36" s="709">
        <v>41640</v>
      </c>
      <c r="G36" s="709">
        <v>42004</v>
      </c>
      <c r="H36" s="706" t="s">
        <v>795</v>
      </c>
      <c r="I36" s="706" t="s">
        <v>933</v>
      </c>
      <c r="J36" s="706"/>
    </row>
    <row r="37" spans="1:10" s="3" customFormat="1" ht="396">
      <c r="A37" s="706" t="s">
        <v>310</v>
      </c>
      <c r="B37" s="706" t="s">
        <v>309</v>
      </c>
      <c r="C37" s="706" t="s">
        <v>566</v>
      </c>
      <c r="D37" s="709">
        <v>41640</v>
      </c>
      <c r="E37" s="709">
        <v>42004</v>
      </c>
      <c r="F37" s="709">
        <v>41640</v>
      </c>
      <c r="G37" s="709">
        <v>42004</v>
      </c>
      <c r="H37" s="706" t="s">
        <v>796</v>
      </c>
      <c r="I37" s="706" t="s">
        <v>934</v>
      </c>
      <c r="J37" s="706"/>
    </row>
    <row r="38" spans="1:10" s="3" customFormat="1" ht="216">
      <c r="A38" s="706" t="s">
        <v>312</v>
      </c>
      <c r="B38" s="706" t="s">
        <v>311</v>
      </c>
      <c r="C38" s="706" t="s">
        <v>566</v>
      </c>
      <c r="D38" s="709">
        <v>41640</v>
      </c>
      <c r="E38" s="709">
        <v>42004</v>
      </c>
      <c r="F38" s="709">
        <v>41640</v>
      </c>
      <c r="G38" s="709">
        <v>42004</v>
      </c>
      <c r="H38" s="706" t="s">
        <v>797</v>
      </c>
      <c r="I38" s="706" t="s">
        <v>935</v>
      </c>
      <c r="J38" s="706"/>
    </row>
    <row r="39" spans="1:10" s="3" customFormat="1" ht="396">
      <c r="A39" s="706" t="s">
        <v>314</v>
      </c>
      <c r="B39" s="706" t="s">
        <v>313</v>
      </c>
      <c r="C39" s="706" t="s">
        <v>566</v>
      </c>
      <c r="D39" s="709">
        <v>41640</v>
      </c>
      <c r="E39" s="709">
        <v>42004</v>
      </c>
      <c r="F39" s="709">
        <v>41640</v>
      </c>
      <c r="G39" s="709">
        <v>42004</v>
      </c>
      <c r="H39" s="706" t="s">
        <v>798</v>
      </c>
      <c r="I39" s="706" t="s">
        <v>936</v>
      </c>
      <c r="J39" s="706"/>
    </row>
    <row r="40" spans="1:10" s="3" customFormat="1" ht="409.5">
      <c r="A40" s="706" t="s">
        <v>316</v>
      </c>
      <c r="B40" s="706" t="s">
        <v>315</v>
      </c>
      <c r="C40" s="706" t="s">
        <v>784</v>
      </c>
      <c r="D40" s="709">
        <v>41640</v>
      </c>
      <c r="E40" s="709">
        <v>42735</v>
      </c>
      <c r="F40" s="709">
        <v>41640</v>
      </c>
      <c r="G40" s="709">
        <v>42735</v>
      </c>
      <c r="H40" s="706" t="s">
        <v>880</v>
      </c>
      <c r="I40" s="706" t="s">
        <v>785</v>
      </c>
      <c r="J40" s="706"/>
    </row>
    <row r="41" spans="1:10" s="3" customFormat="1" ht="216">
      <c r="A41" s="706" t="s">
        <v>318</v>
      </c>
      <c r="B41" s="706" t="s">
        <v>317</v>
      </c>
      <c r="C41" s="706" t="s">
        <v>607</v>
      </c>
      <c r="D41" s="709">
        <v>41640</v>
      </c>
      <c r="E41" s="709">
        <v>42004</v>
      </c>
      <c r="F41" s="709">
        <v>41640</v>
      </c>
      <c r="G41" s="709">
        <v>42004</v>
      </c>
      <c r="H41" s="706" t="s">
        <v>799</v>
      </c>
      <c r="I41" s="706" t="s">
        <v>799</v>
      </c>
      <c r="J41" s="706"/>
    </row>
    <row r="42" spans="1:10" s="3" customFormat="1" ht="288">
      <c r="A42" s="706" t="s">
        <v>320</v>
      </c>
      <c r="B42" s="706" t="s">
        <v>319</v>
      </c>
      <c r="C42" s="706" t="s">
        <v>94</v>
      </c>
      <c r="D42" s="709">
        <v>41791</v>
      </c>
      <c r="E42" s="709">
        <v>42004</v>
      </c>
      <c r="F42" s="709">
        <v>41791</v>
      </c>
      <c r="G42" s="709">
        <v>42004</v>
      </c>
      <c r="H42" s="706" t="s">
        <v>474</v>
      </c>
      <c r="I42" s="706" t="s">
        <v>475</v>
      </c>
      <c r="J42" s="706"/>
    </row>
    <row r="43" spans="1:10" s="3" customFormat="1" ht="324">
      <c r="A43" s="706" t="s">
        <v>322</v>
      </c>
      <c r="B43" s="706" t="s">
        <v>321</v>
      </c>
      <c r="C43" s="706" t="s">
        <v>786</v>
      </c>
      <c r="D43" s="709">
        <v>41913</v>
      </c>
      <c r="E43" s="709">
        <v>42004</v>
      </c>
      <c r="F43" s="709">
        <v>41913</v>
      </c>
      <c r="G43" s="709">
        <v>42004</v>
      </c>
      <c r="H43" s="706" t="s">
        <v>881</v>
      </c>
      <c r="I43" s="706" t="s">
        <v>787</v>
      </c>
      <c r="J43" s="706"/>
    </row>
    <row r="44" spans="1:10" s="3" customFormat="1" ht="192">
      <c r="A44" s="708" t="s">
        <v>253</v>
      </c>
      <c r="B44" s="706" t="s">
        <v>323</v>
      </c>
      <c r="C44" s="706" t="s">
        <v>489</v>
      </c>
      <c r="D44" s="708" t="s">
        <v>490</v>
      </c>
      <c r="E44" s="708" t="s">
        <v>491</v>
      </c>
      <c r="F44" s="708" t="s">
        <v>490</v>
      </c>
      <c r="G44" s="708" t="s">
        <v>491</v>
      </c>
      <c r="H44" s="706" t="s">
        <v>492</v>
      </c>
      <c r="I44" s="706" t="s">
        <v>493</v>
      </c>
      <c r="J44" s="706"/>
    </row>
    <row r="45" spans="1:10" s="3" customFormat="1" ht="300">
      <c r="A45" s="708" t="s">
        <v>325</v>
      </c>
      <c r="B45" s="706" t="s">
        <v>324</v>
      </c>
      <c r="C45" s="706" t="s">
        <v>489</v>
      </c>
      <c r="D45" s="708" t="s">
        <v>125</v>
      </c>
      <c r="E45" s="708" t="s">
        <v>131</v>
      </c>
      <c r="F45" s="708" t="s">
        <v>125</v>
      </c>
      <c r="G45" s="708" t="s">
        <v>131</v>
      </c>
      <c r="H45" s="706" t="s">
        <v>494</v>
      </c>
      <c r="I45" s="706" t="s">
        <v>495</v>
      </c>
      <c r="J45" s="706"/>
    </row>
    <row r="46" spans="1:10" s="3" customFormat="1" ht="324">
      <c r="A46" s="708" t="s">
        <v>327</v>
      </c>
      <c r="B46" s="706" t="s">
        <v>326</v>
      </c>
      <c r="C46" s="706" t="s">
        <v>489</v>
      </c>
      <c r="D46" s="708" t="s">
        <v>126</v>
      </c>
      <c r="E46" s="708" t="s">
        <v>131</v>
      </c>
      <c r="F46" s="708" t="s">
        <v>126</v>
      </c>
      <c r="G46" s="708" t="s">
        <v>131</v>
      </c>
      <c r="H46" s="706" t="s">
        <v>496</v>
      </c>
      <c r="I46" s="706" t="s">
        <v>937</v>
      </c>
      <c r="J46" s="706"/>
    </row>
    <row r="47" spans="1:10" s="703" customFormat="1" ht="288">
      <c r="A47" s="708" t="s">
        <v>329</v>
      </c>
      <c r="B47" s="706" t="s">
        <v>328</v>
      </c>
      <c r="C47" s="706" t="s">
        <v>94</v>
      </c>
      <c r="D47" s="708" t="s">
        <v>126</v>
      </c>
      <c r="E47" s="708" t="s">
        <v>131</v>
      </c>
      <c r="F47" s="708" t="s">
        <v>126</v>
      </c>
      <c r="G47" s="708" t="s">
        <v>131</v>
      </c>
      <c r="H47" s="706" t="s">
        <v>883</v>
      </c>
      <c r="I47" s="706" t="s">
        <v>882</v>
      </c>
      <c r="J47" s="706"/>
    </row>
    <row r="48" spans="1:10" s="3" customFormat="1" ht="276">
      <c r="A48" s="708" t="s">
        <v>331</v>
      </c>
      <c r="B48" s="706" t="s">
        <v>330</v>
      </c>
      <c r="C48" s="706" t="s">
        <v>484</v>
      </c>
      <c r="D48" s="708" t="s">
        <v>497</v>
      </c>
      <c r="E48" s="708" t="s">
        <v>131</v>
      </c>
      <c r="F48" s="708" t="s">
        <v>497</v>
      </c>
      <c r="G48" s="708" t="s">
        <v>131</v>
      </c>
      <c r="H48" s="706" t="s">
        <v>498</v>
      </c>
      <c r="I48" s="706" t="s">
        <v>499</v>
      </c>
      <c r="J48" s="706"/>
    </row>
    <row r="49" spans="1:10" s="3" customFormat="1" ht="228">
      <c r="A49" s="708" t="s">
        <v>333</v>
      </c>
      <c r="B49" s="706" t="s">
        <v>332</v>
      </c>
      <c r="C49" s="706" t="s">
        <v>484</v>
      </c>
      <c r="D49" s="708" t="s">
        <v>210</v>
      </c>
      <c r="E49" s="708" t="s">
        <v>131</v>
      </c>
      <c r="F49" s="708" t="s">
        <v>210</v>
      </c>
      <c r="G49" s="708" t="s">
        <v>131</v>
      </c>
      <c r="H49" s="706" t="s">
        <v>500</v>
      </c>
      <c r="I49" s="706" t="s">
        <v>501</v>
      </c>
      <c r="J49" s="706"/>
    </row>
    <row r="50" spans="1:10" s="3" customFormat="1" ht="409.5">
      <c r="A50" s="708" t="s">
        <v>335</v>
      </c>
      <c r="B50" s="706" t="s">
        <v>334</v>
      </c>
      <c r="C50" s="706" t="s">
        <v>484</v>
      </c>
      <c r="D50" s="708" t="s">
        <v>210</v>
      </c>
      <c r="E50" s="708" t="s">
        <v>131</v>
      </c>
      <c r="F50" s="708" t="s">
        <v>210</v>
      </c>
      <c r="G50" s="708" t="s">
        <v>131</v>
      </c>
      <c r="H50" s="706" t="s">
        <v>502</v>
      </c>
      <c r="I50" s="706" t="s">
        <v>503</v>
      </c>
      <c r="J50" s="706"/>
    </row>
    <row r="51" spans="1:10" s="3" customFormat="1" ht="409.5">
      <c r="A51" s="708" t="s">
        <v>337</v>
      </c>
      <c r="B51" s="706" t="s">
        <v>336</v>
      </c>
      <c r="C51" s="706" t="s">
        <v>489</v>
      </c>
      <c r="D51" s="708" t="s">
        <v>504</v>
      </c>
      <c r="E51" s="708" t="s">
        <v>131</v>
      </c>
      <c r="F51" s="708" t="s">
        <v>504</v>
      </c>
      <c r="G51" s="708" t="s">
        <v>131</v>
      </c>
      <c r="H51" s="706" t="s">
        <v>938</v>
      </c>
      <c r="I51" s="706" t="s">
        <v>505</v>
      </c>
      <c r="J51" s="927"/>
    </row>
    <row r="52" spans="1:10" s="3" customFormat="1" ht="264">
      <c r="A52" s="708" t="s">
        <v>339</v>
      </c>
      <c r="B52" s="706" t="s">
        <v>338</v>
      </c>
      <c r="C52" s="706" t="s">
        <v>484</v>
      </c>
      <c r="D52" s="708" t="s">
        <v>506</v>
      </c>
      <c r="E52" s="708" t="s">
        <v>162</v>
      </c>
      <c r="F52" s="708" t="s">
        <v>506</v>
      </c>
      <c r="G52" s="708" t="s">
        <v>162</v>
      </c>
      <c r="H52" s="706" t="s">
        <v>507</v>
      </c>
      <c r="I52" s="706" t="s">
        <v>508</v>
      </c>
      <c r="J52" s="706"/>
    </row>
    <row r="53" spans="1:10" s="3" customFormat="1" ht="156">
      <c r="A53" s="708" t="s">
        <v>252</v>
      </c>
      <c r="B53" s="706" t="s">
        <v>340</v>
      </c>
      <c r="C53" s="706" t="s">
        <v>509</v>
      </c>
      <c r="D53" s="708"/>
      <c r="E53" s="708"/>
      <c r="F53" s="708"/>
      <c r="G53" s="708"/>
      <c r="H53" s="706" t="s">
        <v>507</v>
      </c>
      <c r="I53" s="706" t="s">
        <v>510</v>
      </c>
      <c r="J53" s="706"/>
    </row>
    <row r="54" spans="1:10" s="3" customFormat="1" ht="132">
      <c r="A54" s="708"/>
      <c r="B54" s="706" t="s">
        <v>341</v>
      </c>
      <c r="C54" s="706" t="s">
        <v>94</v>
      </c>
      <c r="D54" s="709" t="s">
        <v>560</v>
      </c>
      <c r="E54" s="708" t="s">
        <v>131</v>
      </c>
      <c r="F54" s="709" t="s">
        <v>560</v>
      </c>
      <c r="G54" s="708" t="s">
        <v>131</v>
      </c>
      <c r="H54" s="706" t="s">
        <v>560</v>
      </c>
      <c r="I54" s="706" t="s">
        <v>511</v>
      </c>
      <c r="J54" s="706"/>
    </row>
    <row r="55" spans="1:10" s="3" customFormat="1" ht="348">
      <c r="A55" s="708" t="s">
        <v>343</v>
      </c>
      <c r="B55" s="706" t="s">
        <v>342</v>
      </c>
      <c r="C55" s="706" t="s">
        <v>489</v>
      </c>
      <c r="D55" s="708" t="s">
        <v>486</v>
      </c>
      <c r="E55" s="708" t="s">
        <v>131</v>
      </c>
      <c r="F55" s="708" t="s">
        <v>486</v>
      </c>
      <c r="G55" s="708" t="s">
        <v>131</v>
      </c>
      <c r="H55" s="706" t="s">
        <v>512</v>
      </c>
      <c r="I55" s="706" t="s">
        <v>513</v>
      </c>
      <c r="J55" s="706"/>
    </row>
    <row r="56" spans="1:10" s="3" customFormat="1" ht="204">
      <c r="A56" s="708" t="s">
        <v>345</v>
      </c>
      <c r="B56" s="706" t="s">
        <v>344</v>
      </c>
      <c r="C56" s="706" t="s">
        <v>484</v>
      </c>
      <c r="D56" s="708" t="s">
        <v>506</v>
      </c>
      <c r="E56" s="708" t="s">
        <v>162</v>
      </c>
      <c r="F56" s="708" t="s">
        <v>506</v>
      </c>
      <c r="G56" s="708" t="s">
        <v>162</v>
      </c>
      <c r="H56" s="706" t="s">
        <v>514</v>
      </c>
      <c r="I56" s="706" t="s">
        <v>515</v>
      </c>
      <c r="J56" s="706"/>
    </row>
    <row r="57" spans="1:10" s="41" customFormat="1" ht="300">
      <c r="A57" s="708" t="s">
        <v>347</v>
      </c>
      <c r="B57" s="706" t="s">
        <v>346</v>
      </c>
      <c r="C57" s="706" t="s">
        <v>788</v>
      </c>
      <c r="D57" s="708" t="s">
        <v>497</v>
      </c>
      <c r="E57" s="708" t="s">
        <v>177</v>
      </c>
      <c r="F57" s="708" t="s">
        <v>497</v>
      </c>
      <c r="G57" s="708" t="s">
        <v>177</v>
      </c>
      <c r="H57" s="706" t="s">
        <v>889</v>
      </c>
      <c r="I57" s="706" t="s">
        <v>890</v>
      </c>
      <c r="J57" s="706"/>
    </row>
    <row r="58" spans="1:10" s="3" customFormat="1" ht="264">
      <c r="A58" s="708" t="s">
        <v>349</v>
      </c>
      <c r="B58" s="706" t="s">
        <v>348</v>
      </c>
      <c r="C58" s="706" t="s">
        <v>484</v>
      </c>
      <c r="D58" s="708" t="s">
        <v>486</v>
      </c>
      <c r="E58" s="708" t="s">
        <v>131</v>
      </c>
      <c r="F58" s="708" t="s">
        <v>486</v>
      </c>
      <c r="G58" s="708" t="s">
        <v>131</v>
      </c>
      <c r="H58" s="706" t="s">
        <v>516</v>
      </c>
      <c r="I58" s="706" t="s">
        <v>517</v>
      </c>
      <c r="J58" s="706"/>
    </row>
    <row r="59" spans="1:10" s="3" customFormat="1" ht="200.25" customHeight="1">
      <c r="A59" s="708" t="s">
        <v>351</v>
      </c>
      <c r="B59" s="706" t="s">
        <v>350</v>
      </c>
      <c r="C59" s="706" t="s">
        <v>484</v>
      </c>
      <c r="D59" s="708" t="s">
        <v>497</v>
      </c>
      <c r="E59" s="708" t="s">
        <v>162</v>
      </c>
      <c r="F59" s="708" t="s">
        <v>497</v>
      </c>
      <c r="G59" s="708" t="s">
        <v>162</v>
      </c>
      <c r="H59" s="706" t="s">
        <v>518</v>
      </c>
      <c r="I59" s="706" t="s">
        <v>519</v>
      </c>
      <c r="J59" s="706"/>
    </row>
    <row r="60" spans="1:10" s="3" customFormat="1" ht="228">
      <c r="A60" s="708" t="s">
        <v>353</v>
      </c>
      <c r="B60" s="706" t="s">
        <v>352</v>
      </c>
      <c r="C60" s="706" t="s">
        <v>566</v>
      </c>
      <c r="D60" s="709">
        <v>41640</v>
      </c>
      <c r="E60" s="708" t="s">
        <v>127</v>
      </c>
      <c r="F60" s="709">
        <v>41640</v>
      </c>
      <c r="G60" s="708" t="s">
        <v>127</v>
      </c>
      <c r="H60" s="706" t="s">
        <v>800</v>
      </c>
      <c r="I60" s="706" t="s">
        <v>939</v>
      </c>
      <c r="J60" s="706"/>
    </row>
    <row r="61" spans="1:10" s="3" customFormat="1" ht="216">
      <c r="A61" s="708" t="s">
        <v>254</v>
      </c>
      <c r="B61" s="706" t="s">
        <v>354</v>
      </c>
      <c r="C61" s="706" t="s">
        <v>788</v>
      </c>
      <c r="D61" s="709" t="s">
        <v>560</v>
      </c>
      <c r="E61" s="708" t="s">
        <v>560</v>
      </c>
      <c r="F61" s="709" t="s">
        <v>560</v>
      </c>
      <c r="G61" s="708" t="s">
        <v>560</v>
      </c>
      <c r="H61" s="706" t="s">
        <v>891</v>
      </c>
      <c r="I61" s="706" t="s">
        <v>891</v>
      </c>
      <c r="J61" s="706"/>
    </row>
    <row r="62" spans="1:10" s="3" customFormat="1" ht="408">
      <c r="A62" s="708" t="s">
        <v>356</v>
      </c>
      <c r="B62" s="706" t="s">
        <v>355</v>
      </c>
      <c r="C62" s="706" t="s">
        <v>484</v>
      </c>
      <c r="D62" s="709">
        <v>41699</v>
      </c>
      <c r="E62" s="708" t="s">
        <v>127</v>
      </c>
      <c r="F62" s="709">
        <v>41699</v>
      </c>
      <c r="G62" s="708" t="s">
        <v>127</v>
      </c>
      <c r="H62" s="706" t="s">
        <v>801</v>
      </c>
      <c r="I62" s="706" t="s">
        <v>940</v>
      </c>
      <c r="J62" s="706"/>
    </row>
    <row r="63" spans="1:10" s="3" customFormat="1" ht="336">
      <c r="A63" s="708" t="s">
        <v>358</v>
      </c>
      <c r="B63" s="706" t="s">
        <v>357</v>
      </c>
      <c r="C63" s="706" t="s">
        <v>484</v>
      </c>
      <c r="D63" s="709">
        <v>41730</v>
      </c>
      <c r="E63" s="708" t="s">
        <v>127</v>
      </c>
      <c r="F63" s="709">
        <v>41730</v>
      </c>
      <c r="G63" s="708" t="s">
        <v>127</v>
      </c>
      <c r="H63" s="706" t="s">
        <v>802</v>
      </c>
      <c r="I63" s="706" t="s">
        <v>941</v>
      </c>
      <c r="J63" s="706"/>
    </row>
    <row r="64" spans="1:10" s="3" customFormat="1" ht="240">
      <c r="A64" s="708" t="s">
        <v>360</v>
      </c>
      <c r="B64" s="706" t="s">
        <v>359</v>
      </c>
      <c r="C64" s="706" t="s">
        <v>594</v>
      </c>
      <c r="D64" s="709">
        <v>41671</v>
      </c>
      <c r="E64" s="708" t="s">
        <v>127</v>
      </c>
      <c r="F64" s="709">
        <v>41671</v>
      </c>
      <c r="G64" s="708" t="s">
        <v>127</v>
      </c>
      <c r="H64" s="706" t="s">
        <v>803</v>
      </c>
      <c r="I64" s="706" t="s">
        <v>942</v>
      </c>
      <c r="J64" s="706"/>
    </row>
    <row r="65" spans="1:10" s="3" customFormat="1" ht="240">
      <c r="A65" s="708" t="s">
        <v>362</v>
      </c>
      <c r="B65" s="706" t="s">
        <v>361</v>
      </c>
      <c r="C65" s="706" t="s">
        <v>607</v>
      </c>
      <c r="D65" s="709">
        <v>41671</v>
      </c>
      <c r="E65" s="708" t="s">
        <v>127</v>
      </c>
      <c r="F65" s="709">
        <v>41671</v>
      </c>
      <c r="G65" s="708" t="s">
        <v>127</v>
      </c>
      <c r="H65" s="706" t="s">
        <v>804</v>
      </c>
      <c r="I65" s="706" t="s">
        <v>943</v>
      </c>
      <c r="J65" s="706"/>
    </row>
    <row r="66" spans="1:10" s="3" customFormat="1" ht="276">
      <c r="A66" s="708" t="s">
        <v>364</v>
      </c>
      <c r="B66" s="706" t="s">
        <v>363</v>
      </c>
      <c r="C66" s="706" t="s">
        <v>484</v>
      </c>
      <c r="D66" s="709">
        <v>41760</v>
      </c>
      <c r="E66" s="708" t="s">
        <v>127</v>
      </c>
      <c r="F66" s="709">
        <v>41760</v>
      </c>
      <c r="G66" s="708" t="s">
        <v>127</v>
      </c>
      <c r="H66" s="706" t="s">
        <v>805</v>
      </c>
      <c r="I66" s="706" t="s">
        <v>944</v>
      </c>
      <c r="J66" s="706"/>
    </row>
    <row r="67" spans="1:10" s="3" customFormat="1" ht="396">
      <c r="A67" s="708" t="s">
        <v>366</v>
      </c>
      <c r="B67" s="706" t="s">
        <v>365</v>
      </c>
      <c r="C67" s="706" t="s">
        <v>566</v>
      </c>
      <c r="D67" s="709">
        <v>41640</v>
      </c>
      <c r="E67" s="708" t="s">
        <v>127</v>
      </c>
      <c r="F67" s="709">
        <v>41640</v>
      </c>
      <c r="G67" s="708" t="s">
        <v>127</v>
      </c>
      <c r="H67" s="706" t="s">
        <v>806</v>
      </c>
      <c r="I67" s="706" t="s">
        <v>945</v>
      </c>
      <c r="J67" s="706"/>
    </row>
    <row r="68" spans="1:10" s="3" customFormat="1" ht="144">
      <c r="A68" s="708" t="s">
        <v>368</v>
      </c>
      <c r="B68" s="706" t="s">
        <v>367</v>
      </c>
      <c r="C68" s="706" t="s">
        <v>610</v>
      </c>
      <c r="D68" s="709">
        <v>41913</v>
      </c>
      <c r="E68" s="708" t="s">
        <v>127</v>
      </c>
      <c r="F68" s="709">
        <v>41913</v>
      </c>
      <c r="G68" s="708" t="s">
        <v>127</v>
      </c>
      <c r="H68" s="706" t="s">
        <v>807</v>
      </c>
      <c r="I68" s="706" t="s">
        <v>946</v>
      </c>
      <c r="J68" s="706"/>
    </row>
    <row r="69" spans="1:10" s="41" customFormat="1" ht="287.25" customHeight="1">
      <c r="A69" s="708" t="s">
        <v>370</v>
      </c>
      <c r="B69" s="706" t="s">
        <v>369</v>
      </c>
      <c r="C69" s="706" t="s">
        <v>788</v>
      </c>
      <c r="D69" s="928" t="s">
        <v>126</v>
      </c>
      <c r="E69" s="928" t="s">
        <v>131</v>
      </c>
      <c r="F69" s="928" t="s">
        <v>126</v>
      </c>
      <c r="G69" s="928" t="s">
        <v>131</v>
      </c>
      <c r="H69" s="706" t="s">
        <v>947</v>
      </c>
      <c r="I69" s="706" t="s">
        <v>947</v>
      </c>
      <c r="J69" s="706"/>
    </row>
    <row r="70" spans="1:10" s="41" customFormat="1" ht="192">
      <c r="A70" s="708" t="s">
        <v>256</v>
      </c>
      <c r="B70" s="706" t="s">
        <v>371</v>
      </c>
      <c r="C70" s="706" t="s">
        <v>788</v>
      </c>
      <c r="D70" s="709" t="s">
        <v>560</v>
      </c>
      <c r="E70" s="708" t="s">
        <v>560</v>
      </c>
      <c r="F70" s="709" t="s">
        <v>560</v>
      </c>
      <c r="G70" s="708" t="s">
        <v>560</v>
      </c>
      <c r="H70" s="706" t="s">
        <v>948</v>
      </c>
      <c r="I70" s="706" t="s">
        <v>948</v>
      </c>
      <c r="J70" s="706"/>
    </row>
    <row r="71" spans="1:10" s="41" customFormat="1" ht="144">
      <c r="A71" s="708" t="s">
        <v>373</v>
      </c>
      <c r="B71" s="706" t="s">
        <v>372</v>
      </c>
      <c r="C71" s="706" t="s">
        <v>788</v>
      </c>
      <c r="D71" s="709" t="s">
        <v>560</v>
      </c>
      <c r="E71" s="708" t="s">
        <v>560</v>
      </c>
      <c r="F71" s="709" t="s">
        <v>560</v>
      </c>
      <c r="G71" s="708" t="s">
        <v>560</v>
      </c>
      <c r="H71" s="706" t="s">
        <v>808</v>
      </c>
      <c r="I71" s="706" t="s">
        <v>808</v>
      </c>
      <c r="J71" s="706"/>
    </row>
    <row r="72" spans="1:10" s="41" customFormat="1" ht="144">
      <c r="A72" s="708" t="s">
        <v>375</v>
      </c>
      <c r="B72" s="706" t="s">
        <v>374</v>
      </c>
      <c r="C72" s="706" t="s">
        <v>666</v>
      </c>
      <c r="D72" s="709">
        <v>41699</v>
      </c>
      <c r="E72" s="708" t="s">
        <v>809</v>
      </c>
      <c r="F72" s="709">
        <v>41699</v>
      </c>
      <c r="G72" s="708" t="s">
        <v>809</v>
      </c>
      <c r="H72" s="706" t="s">
        <v>808</v>
      </c>
      <c r="I72" s="706" t="s">
        <v>911</v>
      </c>
      <c r="J72" s="706" t="s">
        <v>884</v>
      </c>
    </row>
    <row r="73" spans="1:10" s="705" customFormat="1" ht="204">
      <c r="A73" s="708"/>
      <c r="B73" s="706" t="s">
        <v>376</v>
      </c>
      <c r="C73" s="706" t="s">
        <v>666</v>
      </c>
      <c r="D73" s="709" t="s">
        <v>560</v>
      </c>
      <c r="E73" s="708" t="s">
        <v>912</v>
      </c>
      <c r="F73" s="709" t="s">
        <v>560</v>
      </c>
      <c r="G73" s="708" t="s">
        <v>560</v>
      </c>
      <c r="H73" s="706" t="s">
        <v>560</v>
      </c>
      <c r="I73" s="706" t="s">
        <v>560</v>
      </c>
      <c r="J73" s="706" t="s">
        <v>913</v>
      </c>
    </row>
    <row r="74" spans="1:10" s="41" customFormat="1" ht="60">
      <c r="A74" s="708" t="s">
        <v>378</v>
      </c>
      <c r="B74" s="706" t="s">
        <v>377</v>
      </c>
      <c r="C74" s="706" t="s">
        <v>666</v>
      </c>
      <c r="D74" s="709">
        <v>41699</v>
      </c>
      <c r="E74" s="708" t="s">
        <v>667</v>
      </c>
      <c r="F74" s="709">
        <v>41699</v>
      </c>
      <c r="G74" s="708" t="s">
        <v>810</v>
      </c>
      <c r="H74" s="706" t="s">
        <v>914</v>
      </c>
      <c r="I74" s="706" t="s">
        <v>811</v>
      </c>
      <c r="J74" s="706"/>
    </row>
    <row r="75" spans="1:10" s="41" customFormat="1" ht="48">
      <c r="A75" s="708"/>
      <c r="B75" s="706" t="s">
        <v>379</v>
      </c>
      <c r="C75" s="706" t="s">
        <v>666</v>
      </c>
      <c r="D75" s="709" t="s">
        <v>560</v>
      </c>
      <c r="E75" s="708" t="s">
        <v>560</v>
      </c>
      <c r="F75" s="709" t="s">
        <v>560</v>
      </c>
      <c r="G75" s="708" t="s">
        <v>127</v>
      </c>
      <c r="H75" s="706" t="s">
        <v>560</v>
      </c>
      <c r="I75" s="706" t="s">
        <v>560</v>
      </c>
      <c r="J75" s="706"/>
    </row>
    <row r="76" spans="1:10" s="41" customFormat="1" ht="144">
      <c r="A76" s="708" t="s">
        <v>381</v>
      </c>
      <c r="B76" s="706" t="s">
        <v>380</v>
      </c>
      <c r="C76" s="706" t="s">
        <v>666</v>
      </c>
      <c r="D76" s="709">
        <v>41928</v>
      </c>
      <c r="E76" s="708" t="s">
        <v>131</v>
      </c>
      <c r="F76" s="709" t="s">
        <v>560</v>
      </c>
      <c r="G76" s="708" t="s">
        <v>560</v>
      </c>
      <c r="H76" s="706" t="s">
        <v>808</v>
      </c>
      <c r="I76" s="706" t="s">
        <v>915</v>
      </c>
      <c r="J76" s="706"/>
    </row>
    <row r="77" spans="1:10" s="702" customFormat="1" ht="60">
      <c r="A77" s="708"/>
      <c r="B77" s="706" t="s">
        <v>382</v>
      </c>
      <c r="C77" s="706" t="s">
        <v>666</v>
      </c>
      <c r="D77" s="709" t="s">
        <v>560</v>
      </c>
      <c r="E77" s="708" t="s">
        <v>127</v>
      </c>
      <c r="F77" s="709" t="s">
        <v>560</v>
      </c>
      <c r="G77" s="708" t="s">
        <v>560</v>
      </c>
      <c r="H77" s="706" t="s">
        <v>560</v>
      </c>
      <c r="I77" s="706" t="s">
        <v>560</v>
      </c>
      <c r="J77" s="706"/>
    </row>
    <row r="78" spans="1:10" s="702" customFormat="1" ht="48">
      <c r="A78" s="708"/>
      <c r="B78" s="706" t="s">
        <v>383</v>
      </c>
      <c r="C78" s="706" t="s">
        <v>666</v>
      </c>
      <c r="D78" s="709" t="s">
        <v>560</v>
      </c>
      <c r="E78" s="708" t="s">
        <v>127</v>
      </c>
      <c r="F78" s="709" t="s">
        <v>560</v>
      </c>
      <c r="G78" s="708" t="s">
        <v>560</v>
      </c>
      <c r="H78" s="706" t="s">
        <v>560</v>
      </c>
      <c r="I78" s="706" t="s">
        <v>560</v>
      </c>
      <c r="J78" s="706"/>
    </row>
    <row r="79" spans="1:10" s="41" customFormat="1" ht="144">
      <c r="A79" s="708" t="s">
        <v>385</v>
      </c>
      <c r="B79" s="706" t="s">
        <v>384</v>
      </c>
      <c r="C79" s="706" t="s">
        <v>666</v>
      </c>
      <c r="D79" s="709">
        <v>41699</v>
      </c>
      <c r="E79" s="708" t="s">
        <v>131</v>
      </c>
      <c r="F79" s="709">
        <v>41699</v>
      </c>
      <c r="G79" s="708" t="s">
        <v>131</v>
      </c>
      <c r="H79" s="706" t="s">
        <v>808</v>
      </c>
      <c r="I79" s="706" t="s">
        <v>916</v>
      </c>
      <c r="J79" s="706"/>
    </row>
    <row r="80" spans="1:10" s="702" customFormat="1" ht="48">
      <c r="A80" s="708"/>
      <c r="B80" s="706" t="s">
        <v>386</v>
      </c>
      <c r="C80" s="706" t="s">
        <v>666</v>
      </c>
      <c r="D80" s="709" t="s">
        <v>560</v>
      </c>
      <c r="E80" s="708" t="s">
        <v>127</v>
      </c>
      <c r="F80" s="709" t="s">
        <v>560</v>
      </c>
      <c r="G80" s="708" t="s">
        <v>560</v>
      </c>
      <c r="H80" s="706" t="s">
        <v>560</v>
      </c>
      <c r="I80" s="706" t="s">
        <v>560</v>
      </c>
      <c r="J80" s="706"/>
    </row>
    <row r="81" spans="1:10" s="702" customFormat="1" ht="48">
      <c r="A81" s="708"/>
      <c r="B81" s="706" t="s">
        <v>387</v>
      </c>
      <c r="C81" s="706" t="s">
        <v>666</v>
      </c>
      <c r="D81" s="709" t="s">
        <v>560</v>
      </c>
      <c r="E81" s="708" t="s">
        <v>131</v>
      </c>
      <c r="F81" s="709" t="s">
        <v>560</v>
      </c>
      <c r="G81" s="708" t="s">
        <v>560</v>
      </c>
      <c r="H81" s="706" t="s">
        <v>560</v>
      </c>
      <c r="I81" s="706" t="s">
        <v>560</v>
      </c>
      <c r="J81" s="706"/>
    </row>
    <row r="82" spans="1:10" s="41" customFormat="1" ht="132">
      <c r="A82" s="708" t="s">
        <v>389</v>
      </c>
      <c r="B82" s="706" t="s">
        <v>388</v>
      </c>
      <c r="C82" s="706" t="s">
        <v>666</v>
      </c>
      <c r="D82" s="709">
        <v>41760</v>
      </c>
      <c r="E82" s="708" t="s">
        <v>131</v>
      </c>
      <c r="F82" s="709">
        <v>41760</v>
      </c>
      <c r="G82" s="708" t="s">
        <v>127</v>
      </c>
      <c r="H82" s="706" t="s">
        <v>812</v>
      </c>
      <c r="I82" s="706" t="s">
        <v>917</v>
      </c>
      <c r="J82" s="706"/>
    </row>
    <row r="83" spans="1:10" s="41" customFormat="1" ht="48">
      <c r="A83" s="708"/>
      <c r="B83" s="706" t="s">
        <v>390</v>
      </c>
      <c r="C83" s="706" t="s">
        <v>666</v>
      </c>
      <c r="D83" s="709" t="s">
        <v>560</v>
      </c>
      <c r="E83" s="708" t="s">
        <v>127</v>
      </c>
      <c r="F83" s="709" t="s">
        <v>560</v>
      </c>
      <c r="G83" s="708" t="s">
        <v>560</v>
      </c>
      <c r="H83" s="706" t="s">
        <v>560</v>
      </c>
      <c r="I83" s="706" t="s">
        <v>560</v>
      </c>
      <c r="J83" s="706"/>
    </row>
    <row r="84" spans="1:10" s="41" customFormat="1" ht="48">
      <c r="A84" s="708"/>
      <c r="B84" s="706" t="s">
        <v>391</v>
      </c>
      <c r="C84" s="706" t="s">
        <v>666</v>
      </c>
      <c r="D84" s="709" t="s">
        <v>560</v>
      </c>
      <c r="E84" s="708" t="s">
        <v>131</v>
      </c>
      <c r="F84" s="709" t="s">
        <v>560</v>
      </c>
      <c r="G84" s="708" t="s">
        <v>560</v>
      </c>
      <c r="H84" s="706" t="s">
        <v>560</v>
      </c>
      <c r="I84" s="706" t="s">
        <v>560</v>
      </c>
      <c r="J84" s="706"/>
    </row>
    <row r="85" spans="1:10" s="41" customFormat="1" ht="108">
      <c r="A85" s="708" t="s">
        <v>393</v>
      </c>
      <c r="B85" s="706" t="s">
        <v>392</v>
      </c>
      <c r="C85" s="706" t="s">
        <v>666</v>
      </c>
      <c r="D85" s="709">
        <v>41760</v>
      </c>
      <c r="E85" s="708" t="s">
        <v>131</v>
      </c>
      <c r="F85" s="709" t="s">
        <v>560</v>
      </c>
      <c r="G85" s="708" t="s">
        <v>560</v>
      </c>
      <c r="H85" s="706" t="s">
        <v>918</v>
      </c>
      <c r="I85" s="706" t="s">
        <v>915</v>
      </c>
      <c r="J85" s="706"/>
    </row>
    <row r="86" spans="1:10" s="702" customFormat="1" ht="48">
      <c r="A86" s="708"/>
      <c r="B86" s="706" t="s">
        <v>394</v>
      </c>
      <c r="C86" s="706" t="s">
        <v>666</v>
      </c>
      <c r="D86" s="708" t="s">
        <v>560</v>
      </c>
      <c r="E86" s="708" t="s">
        <v>127</v>
      </c>
      <c r="F86" s="709" t="s">
        <v>560</v>
      </c>
      <c r="G86" s="708" t="s">
        <v>560</v>
      </c>
      <c r="H86" s="706" t="s">
        <v>560</v>
      </c>
      <c r="I86" s="706" t="s">
        <v>560</v>
      </c>
      <c r="J86" s="706"/>
    </row>
    <row r="87" spans="1:10" s="702" customFormat="1" ht="48">
      <c r="A87" s="708"/>
      <c r="B87" s="706" t="s">
        <v>395</v>
      </c>
      <c r="C87" s="706" t="s">
        <v>666</v>
      </c>
      <c r="D87" s="708" t="s">
        <v>560</v>
      </c>
      <c r="E87" s="708" t="s">
        <v>131</v>
      </c>
      <c r="F87" s="709" t="s">
        <v>560</v>
      </c>
      <c r="G87" s="708" t="s">
        <v>560</v>
      </c>
      <c r="H87" s="706" t="s">
        <v>560</v>
      </c>
      <c r="I87" s="706" t="s">
        <v>560</v>
      </c>
      <c r="J87" s="706"/>
    </row>
    <row r="88" spans="1:10" s="41" customFormat="1" ht="132">
      <c r="A88" s="708" t="s">
        <v>397</v>
      </c>
      <c r="B88" s="706" t="s">
        <v>396</v>
      </c>
      <c r="C88" s="706" t="s">
        <v>666</v>
      </c>
      <c r="D88" s="709">
        <v>41760</v>
      </c>
      <c r="E88" s="708" t="s">
        <v>131</v>
      </c>
      <c r="F88" s="709">
        <v>41760</v>
      </c>
      <c r="G88" s="708" t="s">
        <v>127</v>
      </c>
      <c r="H88" s="706" t="s">
        <v>812</v>
      </c>
      <c r="I88" s="706" t="s">
        <v>919</v>
      </c>
      <c r="J88" s="706"/>
    </row>
    <row r="89" spans="1:10" s="702" customFormat="1" ht="48">
      <c r="A89" s="708"/>
      <c r="B89" s="706" t="s">
        <v>398</v>
      </c>
      <c r="C89" s="706" t="s">
        <v>666</v>
      </c>
      <c r="D89" s="709" t="s">
        <v>560</v>
      </c>
      <c r="E89" s="708" t="s">
        <v>127</v>
      </c>
      <c r="F89" s="709" t="s">
        <v>560</v>
      </c>
      <c r="G89" s="708" t="s">
        <v>560</v>
      </c>
      <c r="H89" s="706" t="s">
        <v>560</v>
      </c>
      <c r="I89" s="706" t="s">
        <v>560</v>
      </c>
      <c r="J89" s="706"/>
    </row>
    <row r="90" spans="1:10" s="702" customFormat="1" ht="36">
      <c r="A90" s="708"/>
      <c r="B90" s="706" t="s">
        <v>399</v>
      </c>
      <c r="C90" s="706" t="s">
        <v>666</v>
      </c>
      <c r="D90" s="709" t="s">
        <v>560</v>
      </c>
      <c r="E90" s="708" t="s">
        <v>131</v>
      </c>
      <c r="F90" s="709" t="s">
        <v>560</v>
      </c>
      <c r="G90" s="708" t="s">
        <v>560</v>
      </c>
      <c r="H90" s="706" t="s">
        <v>560</v>
      </c>
      <c r="I90" s="706" t="s">
        <v>560</v>
      </c>
      <c r="J90" s="706"/>
    </row>
    <row r="91" spans="1:10" s="41" customFormat="1" ht="132">
      <c r="A91" s="708" t="s">
        <v>401</v>
      </c>
      <c r="B91" s="706" t="s">
        <v>400</v>
      </c>
      <c r="C91" s="706" t="s">
        <v>666</v>
      </c>
      <c r="D91" s="709">
        <v>41760</v>
      </c>
      <c r="E91" s="708" t="s">
        <v>131</v>
      </c>
      <c r="F91" s="709" t="s">
        <v>560</v>
      </c>
      <c r="G91" s="708" t="s">
        <v>560</v>
      </c>
      <c r="H91" s="706" t="s">
        <v>812</v>
      </c>
      <c r="I91" s="706" t="s">
        <v>915</v>
      </c>
      <c r="J91" s="706"/>
    </row>
    <row r="92" spans="1:10" s="3" customFormat="1" ht="48">
      <c r="A92" s="708"/>
      <c r="B92" s="706" t="s">
        <v>402</v>
      </c>
      <c r="C92" s="706" t="s">
        <v>666</v>
      </c>
      <c r="D92" s="709" t="s">
        <v>560</v>
      </c>
      <c r="E92" s="708" t="s">
        <v>127</v>
      </c>
      <c r="F92" s="709" t="s">
        <v>560</v>
      </c>
      <c r="G92" s="708" t="s">
        <v>560</v>
      </c>
      <c r="H92" s="706" t="s">
        <v>560</v>
      </c>
      <c r="I92" s="706" t="s">
        <v>560</v>
      </c>
      <c r="J92" s="706"/>
    </row>
    <row r="93" spans="1:10" s="3" customFormat="1" ht="48">
      <c r="A93" s="708"/>
      <c r="B93" s="706" t="s">
        <v>403</v>
      </c>
      <c r="C93" s="706" t="s">
        <v>666</v>
      </c>
      <c r="D93" s="709" t="s">
        <v>560</v>
      </c>
      <c r="E93" s="708" t="s">
        <v>131</v>
      </c>
      <c r="F93" s="709" t="s">
        <v>560</v>
      </c>
      <c r="G93" s="708" t="s">
        <v>560</v>
      </c>
      <c r="H93" s="706" t="s">
        <v>560</v>
      </c>
      <c r="I93" s="706" t="s">
        <v>560</v>
      </c>
      <c r="J93" s="706"/>
    </row>
    <row r="94" spans="1:10" s="41" customFormat="1" ht="96">
      <c r="A94" s="708" t="s">
        <v>405</v>
      </c>
      <c r="B94" s="706" t="s">
        <v>404</v>
      </c>
      <c r="C94" s="706" t="s">
        <v>666</v>
      </c>
      <c r="D94" s="709">
        <v>41821</v>
      </c>
      <c r="E94" s="708" t="s">
        <v>127</v>
      </c>
      <c r="F94" s="709">
        <v>41821</v>
      </c>
      <c r="G94" s="708" t="s">
        <v>127</v>
      </c>
      <c r="H94" s="706" t="s">
        <v>813</v>
      </c>
      <c r="I94" s="706" t="s">
        <v>813</v>
      </c>
      <c r="J94" s="706"/>
    </row>
    <row r="95" spans="1:10" s="3" customFormat="1" ht="48">
      <c r="A95" s="708"/>
      <c r="B95" s="706" t="s">
        <v>406</v>
      </c>
      <c r="C95" s="706" t="s">
        <v>666</v>
      </c>
      <c r="D95" s="709" t="s">
        <v>560</v>
      </c>
      <c r="E95" s="708" t="s">
        <v>127</v>
      </c>
      <c r="F95" s="709" t="s">
        <v>560</v>
      </c>
      <c r="G95" s="708" t="s">
        <v>127</v>
      </c>
      <c r="H95" s="706" t="s">
        <v>560</v>
      </c>
      <c r="I95" s="706" t="s">
        <v>560</v>
      </c>
      <c r="J95" s="706"/>
    </row>
    <row r="96" spans="1:10" s="41" customFormat="1" ht="132">
      <c r="A96" s="708" t="s">
        <v>408</v>
      </c>
      <c r="B96" s="706" t="s">
        <v>407</v>
      </c>
      <c r="C96" s="706" t="s">
        <v>666</v>
      </c>
      <c r="D96" s="929" t="s">
        <v>560</v>
      </c>
      <c r="E96" s="930" t="s">
        <v>560</v>
      </c>
      <c r="F96" s="929" t="s">
        <v>560</v>
      </c>
      <c r="G96" s="930" t="s">
        <v>560</v>
      </c>
      <c r="H96" s="706" t="s">
        <v>814</v>
      </c>
      <c r="I96" s="706" t="s">
        <v>560</v>
      </c>
      <c r="J96" s="706"/>
    </row>
    <row r="97" spans="1:10" s="41" customFormat="1" ht="132">
      <c r="A97" s="708" t="s">
        <v>410</v>
      </c>
      <c r="B97" s="706" t="s">
        <v>409</v>
      </c>
      <c r="C97" s="706" t="s">
        <v>666</v>
      </c>
      <c r="D97" s="709">
        <v>41699</v>
      </c>
      <c r="E97" s="708" t="s">
        <v>677</v>
      </c>
      <c r="F97" s="709">
        <v>41699</v>
      </c>
      <c r="G97" s="708" t="s">
        <v>677</v>
      </c>
      <c r="H97" s="706" t="s">
        <v>814</v>
      </c>
      <c r="I97" s="706" t="s">
        <v>956</v>
      </c>
      <c r="J97" s="706"/>
    </row>
    <row r="98" spans="1:10" s="41" customFormat="1" ht="132">
      <c r="A98" s="708"/>
      <c r="B98" s="706" t="s">
        <v>411</v>
      </c>
      <c r="C98" s="706" t="s">
        <v>666</v>
      </c>
      <c r="D98" s="709" t="s">
        <v>560</v>
      </c>
      <c r="E98" s="708" t="s">
        <v>127</v>
      </c>
      <c r="F98" s="709" t="s">
        <v>560</v>
      </c>
      <c r="G98" s="708" t="s">
        <v>560</v>
      </c>
      <c r="H98" s="706" t="s">
        <v>560</v>
      </c>
      <c r="I98" s="706" t="s">
        <v>957</v>
      </c>
      <c r="J98" s="706"/>
    </row>
    <row r="99" spans="1:10" s="41" customFormat="1" ht="132">
      <c r="A99" s="708" t="s">
        <v>413</v>
      </c>
      <c r="B99" s="706" t="s">
        <v>412</v>
      </c>
      <c r="C99" s="706" t="s">
        <v>666</v>
      </c>
      <c r="D99" s="709">
        <v>41760</v>
      </c>
      <c r="E99" s="708" t="s">
        <v>131</v>
      </c>
      <c r="F99" s="709">
        <v>41760</v>
      </c>
      <c r="G99" s="708" t="s">
        <v>127</v>
      </c>
      <c r="H99" s="706" t="s">
        <v>814</v>
      </c>
      <c r="I99" s="706" t="s">
        <v>958</v>
      </c>
      <c r="J99" s="706"/>
    </row>
    <row r="100" spans="1:10" s="41" customFormat="1" ht="108">
      <c r="A100" s="708"/>
      <c r="B100" s="706" t="s">
        <v>414</v>
      </c>
      <c r="C100" s="706" t="s">
        <v>666</v>
      </c>
      <c r="D100" s="709" t="s">
        <v>560</v>
      </c>
      <c r="E100" s="708" t="s">
        <v>127</v>
      </c>
      <c r="F100" s="709" t="s">
        <v>560</v>
      </c>
      <c r="G100" s="708" t="s">
        <v>127</v>
      </c>
      <c r="H100" s="706" t="s">
        <v>560</v>
      </c>
      <c r="I100" s="706" t="s">
        <v>961</v>
      </c>
      <c r="J100" s="706"/>
    </row>
    <row r="101" spans="1:10" s="41" customFormat="1" ht="48">
      <c r="A101" s="708" t="s">
        <v>416</v>
      </c>
      <c r="B101" s="706" t="s">
        <v>415</v>
      </c>
      <c r="C101" s="706" t="s">
        <v>666</v>
      </c>
      <c r="D101" s="709">
        <v>41974</v>
      </c>
      <c r="E101" s="708" t="s">
        <v>127</v>
      </c>
      <c r="F101" s="709" t="s">
        <v>560</v>
      </c>
      <c r="G101" s="708" t="s">
        <v>560</v>
      </c>
      <c r="H101" s="706" t="s">
        <v>560</v>
      </c>
      <c r="I101" s="706" t="s">
        <v>560</v>
      </c>
      <c r="J101" s="706"/>
    </row>
    <row r="102" spans="1:10" s="41" customFormat="1" ht="108">
      <c r="A102" s="708" t="s">
        <v>419</v>
      </c>
      <c r="B102" s="706" t="s">
        <v>417</v>
      </c>
      <c r="C102" s="706" t="s">
        <v>666</v>
      </c>
      <c r="D102" s="929">
        <v>41974</v>
      </c>
      <c r="E102" s="930" t="s">
        <v>127</v>
      </c>
      <c r="F102" s="709" t="s">
        <v>560</v>
      </c>
      <c r="G102" s="708" t="s">
        <v>560</v>
      </c>
      <c r="H102" s="706" t="s">
        <v>560</v>
      </c>
      <c r="I102" s="706" t="s">
        <v>961</v>
      </c>
      <c r="J102" s="706" t="s">
        <v>959</v>
      </c>
    </row>
    <row r="103" spans="1:10" s="707" customFormat="1" ht="108">
      <c r="A103" s="708"/>
      <c r="B103" s="706" t="s">
        <v>420</v>
      </c>
      <c r="C103" s="706" t="s">
        <v>666</v>
      </c>
      <c r="D103" s="929">
        <v>41974</v>
      </c>
      <c r="E103" s="930" t="s">
        <v>127</v>
      </c>
      <c r="F103" s="929" t="s">
        <v>560</v>
      </c>
      <c r="G103" s="930" t="s">
        <v>560</v>
      </c>
      <c r="H103" s="706" t="s">
        <v>960</v>
      </c>
      <c r="I103" s="706" t="s">
        <v>961</v>
      </c>
      <c r="J103" s="706" t="s">
        <v>959</v>
      </c>
    </row>
    <row r="104" spans="1:10" s="3" customFormat="1" ht="264">
      <c r="A104" s="708" t="s">
        <v>418</v>
      </c>
      <c r="B104" s="706" t="s">
        <v>421</v>
      </c>
      <c r="C104" s="706" t="s">
        <v>566</v>
      </c>
      <c r="D104" s="709">
        <v>41640</v>
      </c>
      <c r="E104" s="708" t="s">
        <v>131</v>
      </c>
      <c r="F104" s="709">
        <v>41640</v>
      </c>
      <c r="G104" s="708" t="s">
        <v>127</v>
      </c>
      <c r="H104" s="706" t="s">
        <v>815</v>
      </c>
      <c r="I104" s="706" t="s">
        <v>949</v>
      </c>
      <c r="J104" s="706"/>
    </row>
    <row r="105" spans="1:10" s="3" customFormat="1" ht="228">
      <c r="A105" s="708" t="s">
        <v>423</v>
      </c>
      <c r="B105" s="706" t="s">
        <v>422</v>
      </c>
      <c r="C105" s="706" t="s">
        <v>566</v>
      </c>
      <c r="D105" s="709">
        <v>41699</v>
      </c>
      <c r="E105" s="708" t="s">
        <v>131</v>
      </c>
      <c r="F105" s="709">
        <v>41699</v>
      </c>
      <c r="G105" s="708" t="s">
        <v>127</v>
      </c>
      <c r="H105" s="706" t="s">
        <v>815</v>
      </c>
      <c r="I105" s="706" t="s">
        <v>950</v>
      </c>
      <c r="J105" s="706"/>
    </row>
    <row r="106" spans="1:10" s="3" customFormat="1" ht="156">
      <c r="A106" s="708" t="s">
        <v>427</v>
      </c>
      <c r="B106" s="706" t="s">
        <v>424</v>
      </c>
      <c r="C106" s="706" t="s">
        <v>566</v>
      </c>
      <c r="D106" s="709">
        <v>41760</v>
      </c>
      <c r="E106" s="708" t="s">
        <v>131</v>
      </c>
      <c r="F106" s="709">
        <v>41760</v>
      </c>
      <c r="G106" s="708" t="s">
        <v>127</v>
      </c>
      <c r="H106" s="706" t="s">
        <v>816</v>
      </c>
      <c r="I106" s="706" t="s">
        <v>951</v>
      </c>
      <c r="J106" s="706"/>
    </row>
    <row r="107" spans="1:10" s="3" customFormat="1" ht="409.5">
      <c r="A107" s="708" t="s">
        <v>428</v>
      </c>
      <c r="B107" s="706" t="s">
        <v>425</v>
      </c>
      <c r="C107" s="706" t="s">
        <v>566</v>
      </c>
      <c r="D107" s="709">
        <v>41791</v>
      </c>
      <c r="E107" s="708" t="s">
        <v>131</v>
      </c>
      <c r="F107" s="709">
        <v>41791</v>
      </c>
      <c r="G107" s="708" t="s">
        <v>127</v>
      </c>
      <c r="H107" s="706" t="s">
        <v>817</v>
      </c>
      <c r="I107" s="706" t="s">
        <v>952</v>
      </c>
      <c r="J107" s="706"/>
    </row>
    <row r="108" spans="1:10" s="3" customFormat="1" ht="132">
      <c r="A108" s="708" t="s">
        <v>429</v>
      </c>
      <c r="B108" s="706" t="s">
        <v>426</v>
      </c>
      <c r="C108" s="706" t="s">
        <v>666</v>
      </c>
      <c r="D108" s="709">
        <v>41913</v>
      </c>
      <c r="E108" s="708" t="s">
        <v>127</v>
      </c>
      <c r="F108" s="709">
        <v>41913</v>
      </c>
      <c r="G108" s="708" t="s">
        <v>127</v>
      </c>
      <c r="H108" s="706" t="s">
        <v>814</v>
      </c>
      <c r="I108" s="706" t="s">
        <v>953</v>
      </c>
      <c r="J108" s="706"/>
    </row>
    <row r="109" spans="1:10" s="3" customFormat="1" ht="144">
      <c r="A109" s="708" t="s">
        <v>258</v>
      </c>
      <c r="B109" s="706" t="s">
        <v>430</v>
      </c>
      <c r="C109" s="706" t="s">
        <v>566</v>
      </c>
      <c r="D109" s="709" t="s">
        <v>560</v>
      </c>
      <c r="E109" s="708" t="s">
        <v>560</v>
      </c>
      <c r="F109" s="709" t="s">
        <v>560</v>
      </c>
      <c r="G109" s="708" t="s">
        <v>560</v>
      </c>
      <c r="H109" s="706" t="s">
        <v>818</v>
      </c>
      <c r="I109" s="706" t="s">
        <v>818</v>
      </c>
      <c r="J109" s="706"/>
    </row>
    <row r="110" spans="1:10" s="3" customFormat="1" ht="240">
      <c r="A110" s="708" t="s">
        <v>432</v>
      </c>
      <c r="B110" s="706" t="s">
        <v>431</v>
      </c>
      <c r="C110" s="706" t="s">
        <v>566</v>
      </c>
      <c r="D110" s="709">
        <v>41640</v>
      </c>
      <c r="E110" s="708" t="s">
        <v>131</v>
      </c>
      <c r="F110" s="709">
        <v>41640</v>
      </c>
      <c r="G110" s="708" t="s">
        <v>127</v>
      </c>
      <c r="H110" s="706" t="s">
        <v>819</v>
      </c>
      <c r="I110" s="706" t="s">
        <v>954</v>
      </c>
      <c r="J110" s="706"/>
    </row>
    <row r="111" spans="1:10" s="3" customFormat="1" ht="15">
      <c r="A111" s="931" t="s">
        <v>121</v>
      </c>
      <c r="B111" s="931"/>
      <c r="C111" s="931"/>
      <c r="D111" s="931"/>
      <c r="E111" s="931"/>
      <c r="F111" s="931"/>
      <c r="G111" s="931"/>
      <c r="H111" s="931"/>
      <c r="I111" s="931"/>
      <c r="J111" s="931"/>
    </row>
    <row r="112" spans="1:10" s="3" customFormat="1" ht="132">
      <c r="A112" s="708" t="s">
        <v>122</v>
      </c>
      <c r="B112" s="706" t="s">
        <v>123</v>
      </c>
      <c r="C112" s="706" t="s">
        <v>94</v>
      </c>
      <c r="D112" s="708" t="s">
        <v>560</v>
      </c>
      <c r="E112" s="708" t="s">
        <v>560</v>
      </c>
      <c r="F112" s="708" t="s">
        <v>560</v>
      </c>
      <c r="G112" s="708" t="s">
        <v>560</v>
      </c>
      <c r="H112" s="706" t="s">
        <v>820</v>
      </c>
      <c r="I112" s="706" t="s">
        <v>820</v>
      </c>
      <c r="J112" s="706"/>
    </row>
    <row r="113" spans="1:10" s="41" customFormat="1" ht="96">
      <c r="A113" s="708"/>
      <c r="B113" s="706" t="s">
        <v>124</v>
      </c>
      <c r="C113" s="706" t="s">
        <v>94</v>
      </c>
      <c r="D113" s="708" t="s">
        <v>560</v>
      </c>
      <c r="E113" s="708" t="s">
        <v>125</v>
      </c>
      <c r="F113" s="708" t="s">
        <v>560</v>
      </c>
      <c r="G113" s="708" t="s">
        <v>127</v>
      </c>
      <c r="H113" s="706" t="s">
        <v>560</v>
      </c>
      <c r="I113" s="706" t="s">
        <v>128</v>
      </c>
      <c r="J113" s="706"/>
    </row>
    <row r="114" spans="1:10" s="41" customFormat="1" ht="228">
      <c r="A114" s="708" t="s">
        <v>129</v>
      </c>
      <c r="B114" s="706" t="s">
        <v>130</v>
      </c>
      <c r="C114" s="706" t="s">
        <v>94</v>
      </c>
      <c r="D114" s="708" t="s">
        <v>126</v>
      </c>
      <c r="E114" s="708" t="s">
        <v>131</v>
      </c>
      <c r="F114" s="708" t="s">
        <v>126</v>
      </c>
      <c r="G114" s="708" t="s">
        <v>131</v>
      </c>
      <c r="H114" s="706" t="s">
        <v>893</v>
      </c>
      <c r="I114" s="706" t="s">
        <v>892</v>
      </c>
      <c r="J114" s="706"/>
    </row>
    <row r="115" spans="1:10" s="41" customFormat="1" ht="204">
      <c r="A115" s="708"/>
      <c r="B115" s="706" t="s">
        <v>132</v>
      </c>
      <c r="C115" s="706" t="s">
        <v>94</v>
      </c>
      <c r="D115" s="708" t="s">
        <v>560</v>
      </c>
      <c r="E115" s="708" t="s">
        <v>133</v>
      </c>
      <c r="F115" s="708" t="s">
        <v>560</v>
      </c>
      <c r="G115" s="708" t="s">
        <v>133</v>
      </c>
      <c r="H115" s="706" t="s">
        <v>560</v>
      </c>
      <c r="I115" s="706" t="s">
        <v>546</v>
      </c>
      <c r="J115" s="706"/>
    </row>
    <row r="116" spans="1:10" s="3" customFormat="1" ht="132">
      <c r="A116" s="708" t="s">
        <v>134</v>
      </c>
      <c r="B116" s="706" t="s">
        <v>135</v>
      </c>
      <c r="C116" s="706" t="s">
        <v>94</v>
      </c>
      <c r="D116" s="708" t="s">
        <v>560</v>
      </c>
      <c r="E116" s="708" t="s">
        <v>560</v>
      </c>
      <c r="F116" s="708" t="s">
        <v>560</v>
      </c>
      <c r="G116" s="708" t="s">
        <v>560</v>
      </c>
      <c r="H116" s="706" t="s">
        <v>820</v>
      </c>
      <c r="I116" s="706" t="s">
        <v>820</v>
      </c>
      <c r="J116" s="706"/>
    </row>
    <row r="117" spans="1:10" s="3" customFormat="1" ht="72">
      <c r="A117" s="708"/>
      <c r="B117" s="706" t="s">
        <v>136</v>
      </c>
      <c r="C117" s="706" t="s">
        <v>94</v>
      </c>
      <c r="D117" s="708" t="s">
        <v>126</v>
      </c>
      <c r="E117" s="708" t="s">
        <v>125</v>
      </c>
      <c r="F117" s="708" t="s">
        <v>126</v>
      </c>
      <c r="G117" s="708" t="s">
        <v>125</v>
      </c>
      <c r="H117" s="706" t="s">
        <v>560</v>
      </c>
      <c r="I117" s="706" t="s">
        <v>137</v>
      </c>
      <c r="J117" s="706"/>
    </row>
    <row r="118" spans="1:10" s="3" customFormat="1" ht="168">
      <c r="A118" s="708" t="s">
        <v>138</v>
      </c>
      <c r="B118" s="706" t="s">
        <v>139</v>
      </c>
      <c r="C118" s="706" t="s">
        <v>94</v>
      </c>
      <c r="D118" s="708" t="s">
        <v>126</v>
      </c>
      <c r="E118" s="708" t="s">
        <v>140</v>
      </c>
      <c r="F118" s="708" t="s">
        <v>126</v>
      </c>
      <c r="G118" s="708" t="s">
        <v>127</v>
      </c>
      <c r="H118" s="706" t="s">
        <v>894</v>
      </c>
      <c r="I118" s="706" t="s">
        <v>141</v>
      </c>
      <c r="J118" s="706"/>
    </row>
    <row r="119" spans="1:10" s="3" customFormat="1" ht="120">
      <c r="A119" s="708" t="s">
        <v>142</v>
      </c>
      <c r="B119" s="706" t="s">
        <v>143</v>
      </c>
      <c r="C119" s="706" t="s">
        <v>94</v>
      </c>
      <c r="D119" s="708" t="s">
        <v>144</v>
      </c>
      <c r="E119" s="708" t="s">
        <v>131</v>
      </c>
      <c r="F119" s="708" t="s">
        <v>144</v>
      </c>
      <c r="G119" s="708" t="s">
        <v>131</v>
      </c>
      <c r="H119" s="706" t="s">
        <v>895</v>
      </c>
      <c r="I119" s="706" t="s">
        <v>145</v>
      </c>
      <c r="J119" s="706"/>
    </row>
    <row r="120" spans="1:10" s="3" customFormat="1" ht="409.5">
      <c r="A120" s="708" t="s">
        <v>146</v>
      </c>
      <c r="B120" s="706" t="s">
        <v>147</v>
      </c>
      <c r="C120" s="706" t="s">
        <v>94</v>
      </c>
      <c r="D120" s="708" t="s">
        <v>148</v>
      </c>
      <c r="E120" s="708" t="s">
        <v>131</v>
      </c>
      <c r="F120" s="708" t="s">
        <v>148</v>
      </c>
      <c r="G120" s="708" t="s">
        <v>131</v>
      </c>
      <c r="H120" s="706" t="s">
        <v>896</v>
      </c>
      <c r="I120" s="706" t="s">
        <v>149</v>
      </c>
      <c r="J120" s="706"/>
    </row>
    <row r="121" spans="1:10" s="3" customFormat="1" ht="216">
      <c r="A121" s="708" t="s">
        <v>150</v>
      </c>
      <c r="B121" s="706" t="s">
        <v>151</v>
      </c>
      <c r="C121" s="706" t="s">
        <v>94</v>
      </c>
      <c r="D121" s="708" t="s">
        <v>126</v>
      </c>
      <c r="E121" s="708" t="s">
        <v>131</v>
      </c>
      <c r="F121" s="708" t="s">
        <v>126</v>
      </c>
      <c r="G121" s="708" t="s">
        <v>131</v>
      </c>
      <c r="H121" s="706" t="s">
        <v>897</v>
      </c>
      <c r="I121" s="706" t="s">
        <v>152</v>
      </c>
      <c r="J121" s="706"/>
    </row>
    <row r="122" spans="1:10" s="3" customFormat="1" ht="312">
      <c r="A122" s="708" t="s">
        <v>153</v>
      </c>
      <c r="B122" s="706" t="s">
        <v>154</v>
      </c>
      <c r="C122" s="706" t="s">
        <v>94</v>
      </c>
      <c r="D122" s="708"/>
      <c r="E122" s="708"/>
      <c r="F122" s="708"/>
      <c r="G122" s="708"/>
      <c r="H122" s="706" t="s">
        <v>898</v>
      </c>
      <c r="I122" s="706" t="s">
        <v>898</v>
      </c>
      <c r="J122" s="706"/>
    </row>
    <row r="123" spans="1:10" s="3" customFormat="1" ht="132">
      <c r="A123" s="708" t="s">
        <v>155</v>
      </c>
      <c r="B123" s="706" t="s">
        <v>156</v>
      </c>
      <c r="C123" s="706" t="s">
        <v>94</v>
      </c>
      <c r="D123" s="708" t="s">
        <v>157</v>
      </c>
      <c r="E123" s="708" t="s">
        <v>127</v>
      </c>
      <c r="F123" s="708" t="s">
        <v>157</v>
      </c>
      <c r="G123" s="708" t="s">
        <v>131</v>
      </c>
      <c r="H123" s="706" t="s">
        <v>899</v>
      </c>
      <c r="I123" s="706" t="s">
        <v>158</v>
      </c>
      <c r="J123" s="706"/>
    </row>
    <row r="124" spans="1:10" s="3" customFormat="1" ht="144">
      <c r="A124" s="708" t="s">
        <v>159</v>
      </c>
      <c r="B124" s="706" t="s">
        <v>160</v>
      </c>
      <c r="C124" s="706" t="s">
        <v>94</v>
      </c>
      <c r="D124" s="708" t="s">
        <v>161</v>
      </c>
      <c r="E124" s="708" t="s">
        <v>162</v>
      </c>
      <c r="F124" s="708" t="s">
        <v>161</v>
      </c>
      <c r="G124" s="708" t="s">
        <v>162</v>
      </c>
      <c r="H124" s="706" t="s">
        <v>900</v>
      </c>
      <c r="I124" s="706" t="s">
        <v>163</v>
      </c>
      <c r="J124" s="706"/>
    </row>
    <row r="125" spans="1:10" s="3" customFormat="1" ht="168">
      <c r="A125" s="708" t="s">
        <v>164</v>
      </c>
      <c r="B125" s="706" t="s">
        <v>165</v>
      </c>
      <c r="C125" s="706" t="s">
        <v>166</v>
      </c>
      <c r="D125" s="708" t="s">
        <v>148</v>
      </c>
      <c r="E125" s="708" t="s">
        <v>131</v>
      </c>
      <c r="F125" s="708" t="s">
        <v>148</v>
      </c>
      <c r="G125" s="708" t="s">
        <v>131</v>
      </c>
      <c r="H125" s="706" t="s">
        <v>901</v>
      </c>
      <c r="I125" s="706" t="s">
        <v>955</v>
      </c>
      <c r="J125" s="706"/>
    </row>
    <row r="126" spans="1:10" s="3" customFormat="1" ht="204">
      <c r="A126" s="708" t="s">
        <v>167</v>
      </c>
      <c r="B126" s="706" t="s">
        <v>168</v>
      </c>
      <c r="C126" s="706" t="s">
        <v>94</v>
      </c>
      <c r="D126" s="708" t="s">
        <v>126</v>
      </c>
      <c r="E126" s="708" t="s">
        <v>131</v>
      </c>
      <c r="F126" s="708" t="s">
        <v>126</v>
      </c>
      <c r="G126" s="708" t="s">
        <v>131</v>
      </c>
      <c r="H126" s="706" t="s">
        <v>902</v>
      </c>
      <c r="I126" s="706" t="s">
        <v>169</v>
      </c>
      <c r="J126" s="706"/>
    </row>
    <row r="127" spans="1:10" s="3" customFormat="1" ht="192">
      <c r="A127" s="708" t="s">
        <v>170</v>
      </c>
      <c r="B127" s="706" t="s">
        <v>171</v>
      </c>
      <c r="C127" s="706" t="s">
        <v>94</v>
      </c>
      <c r="D127" s="708" t="s">
        <v>560</v>
      </c>
      <c r="E127" s="708" t="s">
        <v>560</v>
      </c>
      <c r="F127" s="708" t="s">
        <v>560</v>
      </c>
      <c r="G127" s="708" t="s">
        <v>560</v>
      </c>
      <c r="H127" s="706" t="s">
        <v>821</v>
      </c>
      <c r="I127" s="706" t="s">
        <v>821</v>
      </c>
      <c r="J127" s="706"/>
    </row>
    <row r="128" spans="1:10" s="3" customFormat="1" ht="156">
      <c r="A128" s="708" t="s">
        <v>172</v>
      </c>
      <c r="B128" s="706" t="s">
        <v>173</v>
      </c>
      <c r="C128" s="706" t="s">
        <v>94</v>
      </c>
      <c r="D128" s="708" t="s">
        <v>126</v>
      </c>
      <c r="E128" s="708" t="s">
        <v>131</v>
      </c>
      <c r="F128" s="708" t="s">
        <v>126</v>
      </c>
      <c r="G128" s="708" t="s">
        <v>131</v>
      </c>
      <c r="H128" s="706" t="s">
        <v>903</v>
      </c>
      <c r="I128" s="706" t="s">
        <v>174</v>
      </c>
      <c r="J128" s="706"/>
    </row>
    <row r="129" spans="1:10" ht="192">
      <c r="A129" s="708" t="s">
        <v>175</v>
      </c>
      <c r="B129" s="706" t="s">
        <v>176</v>
      </c>
      <c r="C129" s="706" t="s">
        <v>94</v>
      </c>
      <c r="D129" s="708" t="s">
        <v>148</v>
      </c>
      <c r="E129" s="708" t="s">
        <v>177</v>
      </c>
      <c r="F129" s="708" t="s">
        <v>148</v>
      </c>
      <c r="G129" s="708" t="s">
        <v>177</v>
      </c>
      <c r="H129" s="706" t="s">
        <v>904</v>
      </c>
      <c r="I129" s="706" t="s">
        <v>178</v>
      </c>
      <c r="J129" s="706"/>
    </row>
    <row r="130" spans="1:10" s="10" customFormat="1" ht="120">
      <c r="A130" s="708" t="s">
        <v>179</v>
      </c>
      <c r="B130" s="706" t="s">
        <v>180</v>
      </c>
      <c r="C130" s="706" t="s">
        <v>94</v>
      </c>
      <c r="D130" s="708" t="s">
        <v>560</v>
      </c>
      <c r="E130" s="708" t="s">
        <v>560</v>
      </c>
      <c r="F130" s="708" t="s">
        <v>560</v>
      </c>
      <c r="G130" s="708" t="s">
        <v>560</v>
      </c>
      <c r="H130" s="706" t="s">
        <v>822</v>
      </c>
      <c r="I130" s="706" t="s">
        <v>822</v>
      </c>
      <c r="J130" s="706"/>
    </row>
    <row r="131" spans="1:10" ht="240">
      <c r="A131" s="708" t="s">
        <v>181</v>
      </c>
      <c r="B131" s="706" t="s">
        <v>182</v>
      </c>
      <c r="C131" s="706" t="s">
        <v>94</v>
      </c>
      <c r="D131" s="708" t="s">
        <v>126</v>
      </c>
      <c r="E131" s="708" t="s">
        <v>183</v>
      </c>
      <c r="F131" s="708" t="s">
        <v>126</v>
      </c>
      <c r="G131" s="708" t="s">
        <v>183</v>
      </c>
      <c r="H131" s="706" t="s">
        <v>765</v>
      </c>
      <c r="I131" s="706" t="s">
        <v>766</v>
      </c>
      <c r="J131" s="706"/>
    </row>
    <row r="132" spans="1:10" ht="120">
      <c r="A132" s="708" t="s">
        <v>184</v>
      </c>
      <c r="B132" s="706" t="s">
        <v>185</v>
      </c>
      <c r="C132" s="706" t="s">
        <v>94</v>
      </c>
      <c r="D132" s="708" t="s">
        <v>126</v>
      </c>
      <c r="E132" s="708" t="s">
        <v>131</v>
      </c>
      <c r="F132" s="708" t="s">
        <v>126</v>
      </c>
      <c r="G132" s="708" t="s">
        <v>131</v>
      </c>
      <c r="H132" s="706" t="s">
        <v>476</v>
      </c>
      <c r="I132" s="706" t="s">
        <v>477</v>
      </c>
      <c r="J132" s="706"/>
    </row>
    <row r="133" spans="1:10" ht="192">
      <c r="A133" s="708" t="s">
        <v>186</v>
      </c>
      <c r="B133" s="706" t="s">
        <v>187</v>
      </c>
      <c r="C133" s="706" t="s">
        <v>94</v>
      </c>
      <c r="D133" s="708" t="s">
        <v>560</v>
      </c>
      <c r="E133" s="708" t="s">
        <v>560</v>
      </c>
      <c r="F133" s="708" t="s">
        <v>560</v>
      </c>
      <c r="G133" s="708" t="s">
        <v>560</v>
      </c>
      <c r="H133" s="706" t="s">
        <v>823</v>
      </c>
      <c r="I133" s="706" t="s">
        <v>823</v>
      </c>
      <c r="J133" s="706"/>
    </row>
    <row r="134" spans="1:10" ht="348">
      <c r="A134" s="708" t="s">
        <v>188</v>
      </c>
      <c r="B134" s="706" t="s">
        <v>189</v>
      </c>
      <c r="C134" s="706" t="s">
        <v>94</v>
      </c>
      <c r="D134" s="708" t="s">
        <v>126</v>
      </c>
      <c r="E134" s="708" t="s">
        <v>131</v>
      </c>
      <c r="F134" s="708" t="s">
        <v>126</v>
      </c>
      <c r="G134" s="708" t="s">
        <v>131</v>
      </c>
      <c r="H134" s="706" t="s">
        <v>767</v>
      </c>
      <c r="I134" s="706" t="s">
        <v>768</v>
      </c>
      <c r="J134" s="706"/>
    </row>
    <row r="135" spans="1:10" ht="384">
      <c r="A135" s="708" t="s">
        <v>190</v>
      </c>
      <c r="B135" s="706" t="s">
        <v>191</v>
      </c>
      <c r="C135" s="706" t="s">
        <v>94</v>
      </c>
      <c r="D135" s="708" t="s">
        <v>126</v>
      </c>
      <c r="E135" s="708" t="s">
        <v>131</v>
      </c>
      <c r="F135" s="708" t="s">
        <v>126</v>
      </c>
      <c r="G135" s="708" t="s">
        <v>131</v>
      </c>
      <c r="H135" s="706" t="s">
        <v>769</v>
      </c>
      <c r="I135" s="706" t="s">
        <v>770</v>
      </c>
      <c r="J135" s="706"/>
    </row>
    <row r="136" spans="1:10" ht="240">
      <c r="A136" s="708" t="s">
        <v>192</v>
      </c>
      <c r="B136" s="706" t="s">
        <v>193</v>
      </c>
      <c r="C136" s="706" t="s">
        <v>94</v>
      </c>
      <c r="D136" s="708" t="s">
        <v>560</v>
      </c>
      <c r="E136" s="708" t="s">
        <v>560</v>
      </c>
      <c r="F136" s="708" t="s">
        <v>560</v>
      </c>
      <c r="G136" s="708" t="s">
        <v>560</v>
      </c>
      <c r="H136" s="706" t="s">
        <v>824</v>
      </c>
      <c r="I136" s="706" t="s">
        <v>824</v>
      </c>
      <c r="J136" s="706"/>
    </row>
    <row r="137" spans="1:10" ht="216">
      <c r="A137" s="708" t="s">
        <v>194</v>
      </c>
      <c r="B137" s="706" t="s">
        <v>195</v>
      </c>
      <c r="C137" s="706" t="s">
        <v>94</v>
      </c>
      <c r="D137" s="708" t="s">
        <v>148</v>
      </c>
      <c r="E137" s="708" t="s">
        <v>131</v>
      </c>
      <c r="F137" s="708" t="s">
        <v>148</v>
      </c>
      <c r="G137" s="708" t="s">
        <v>131</v>
      </c>
      <c r="H137" s="706" t="s">
        <v>905</v>
      </c>
      <c r="I137" s="706" t="s">
        <v>196</v>
      </c>
      <c r="J137" s="706"/>
    </row>
    <row r="138" spans="1:10" ht="144">
      <c r="A138" s="708" t="s">
        <v>197</v>
      </c>
      <c r="B138" s="706" t="s">
        <v>198</v>
      </c>
      <c r="C138" s="706" t="s">
        <v>199</v>
      </c>
      <c r="D138" s="708" t="s">
        <v>148</v>
      </c>
      <c r="E138" s="708" t="s">
        <v>131</v>
      </c>
      <c r="F138" s="708" t="s">
        <v>148</v>
      </c>
      <c r="G138" s="708" t="s">
        <v>131</v>
      </c>
      <c r="H138" s="706" t="s">
        <v>906</v>
      </c>
      <c r="I138" s="706" t="s">
        <v>200</v>
      </c>
      <c r="J138" s="706"/>
    </row>
    <row r="139" spans="1:10" ht="372">
      <c r="A139" s="708" t="s">
        <v>201</v>
      </c>
      <c r="B139" s="706" t="s">
        <v>202</v>
      </c>
      <c r="C139" s="706" t="s">
        <v>94</v>
      </c>
      <c r="D139" s="708" t="s">
        <v>126</v>
      </c>
      <c r="E139" s="708" t="s">
        <v>131</v>
      </c>
      <c r="F139" s="708" t="s">
        <v>126</v>
      </c>
      <c r="G139" s="708" t="s">
        <v>131</v>
      </c>
      <c r="H139" s="706" t="s">
        <v>771</v>
      </c>
      <c r="I139" s="706" t="s">
        <v>772</v>
      </c>
      <c r="J139" s="706"/>
    </row>
    <row r="140" spans="1:10" ht="48">
      <c r="A140" s="708" t="s">
        <v>203</v>
      </c>
      <c r="B140" s="706" t="s">
        <v>204</v>
      </c>
      <c r="C140" s="706" t="s">
        <v>94</v>
      </c>
      <c r="D140" s="708" t="s">
        <v>506</v>
      </c>
      <c r="E140" s="708" t="s">
        <v>127</v>
      </c>
      <c r="F140" s="708" t="s">
        <v>506</v>
      </c>
      <c r="G140" s="708" t="s">
        <v>127</v>
      </c>
      <c r="H140" s="706" t="s">
        <v>560</v>
      </c>
      <c r="I140" s="706" t="s">
        <v>825</v>
      </c>
      <c r="J140" s="706"/>
    </row>
    <row r="141" spans="1:10" ht="264">
      <c r="A141" s="708" t="s">
        <v>205</v>
      </c>
      <c r="B141" s="706" t="s">
        <v>206</v>
      </c>
      <c r="C141" s="706" t="s">
        <v>94</v>
      </c>
      <c r="D141" s="708" t="s">
        <v>506</v>
      </c>
      <c r="E141" s="708" t="s">
        <v>127</v>
      </c>
      <c r="F141" s="708" t="s">
        <v>506</v>
      </c>
      <c r="G141" s="708" t="s">
        <v>127</v>
      </c>
      <c r="H141" s="706" t="s">
        <v>773</v>
      </c>
      <c r="I141" s="706" t="s">
        <v>774</v>
      </c>
      <c r="J141" s="706" t="s">
        <v>775</v>
      </c>
    </row>
    <row r="142" spans="1:10" s="704" customFormat="1" ht="192">
      <c r="A142" s="708"/>
      <c r="B142" s="706" t="s">
        <v>207</v>
      </c>
      <c r="C142" s="706" t="s">
        <v>94</v>
      </c>
      <c r="D142" s="932" t="s">
        <v>560</v>
      </c>
      <c r="E142" s="708" t="s">
        <v>127</v>
      </c>
      <c r="F142" s="932" t="s">
        <v>560</v>
      </c>
      <c r="G142" s="708" t="s">
        <v>127</v>
      </c>
      <c r="H142" s="706" t="s">
        <v>560</v>
      </c>
      <c r="I142" s="706" t="s">
        <v>776</v>
      </c>
      <c r="J142" s="706"/>
    </row>
    <row r="143" spans="1:10" ht="252">
      <c r="A143" s="708" t="s">
        <v>208</v>
      </c>
      <c r="B143" s="706" t="s">
        <v>209</v>
      </c>
      <c r="C143" s="706" t="s">
        <v>94</v>
      </c>
      <c r="D143" s="708" t="s">
        <v>210</v>
      </c>
      <c r="E143" s="708" t="s">
        <v>127</v>
      </c>
      <c r="F143" s="708" t="s">
        <v>210</v>
      </c>
      <c r="G143" s="708" t="s">
        <v>127</v>
      </c>
      <c r="H143" s="706" t="s">
        <v>907</v>
      </c>
      <c r="I143" s="706" t="s">
        <v>211</v>
      </c>
      <c r="J143" s="706"/>
    </row>
    <row r="144" spans="1:10" ht="120">
      <c r="A144" s="708" t="s">
        <v>212</v>
      </c>
      <c r="B144" s="706" t="s">
        <v>213</v>
      </c>
      <c r="C144" s="706" t="s">
        <v>94</v>
      </c>
      <c r="D144" s="708" t="s">
        <v>560</v>
      </c>
      <c r="E144" s="708" t="s">
        <v>560</v>
      </c>
      <c r="F144" s="708" t="s">
        <v>560</v>
      </c>
      <c r="G144" s="708" t="s">
        <v>560</v>
      </c>
      <c r="H144" s="706" t="s">
        <v>826</v>
      </c>
      <c r="I144" s="706" t="s">
        <v>826</v>
      </c>
      <c r="J144" s="706"/>
    </row>
    <row r="145" spans="1:10" ht="204">
      <c r="A145" s="708" t="s">
        <v>214</v>
      </c>
      <c r="B145" s="706" t="s">
        <v>215</v>
      </c>
      <c r="C145" s="706" t="s">
        <v>94</v>
      </c>
      <c r="D145" s="708" t="s">
        <v>126</v>
      </c>
      <c r="E145" s="708" t="s">
        <v>131</v>
      </c>
      <c r="F145" s="708" t="s">
        <v>126</v>
      </c>
      <c r="G145" s="708" t="s">
        <v>131</v>
      </c>
      <c r="H145" s="706" t="s">
        <v>777</v>
      </c>
      <c r="I145" s="706" t="s">
        <v>778</v>
      </c>
      <c r="J145" s="706"/>
    </row>
    <row r="146" spans="1:10" ht="120">
      <c r="A146" s="708" t="s">
        <v>216</v>
      </c>
      <c r="B146" s="706" t="s">
        <v>217</v>
      </c>
      <c r="C146" s="706" t="s">
        <v>94</v>
      </c>
      <c r="D146" s="708" t="s">
        <v>560</v>
      </c>
      <c r="E146" s="708" t="s">
        <v>560</v>
      </c>
      <c r="F146" s="708" t="s">
        <v>560</v>
      </c>
      <c r="G146" s="708" t="s">
        <v>560</v>
      </c>
      <c r="H146" s="706" t="s">
        <v>826</v>
      </c>
      <c r="I146" s="706" t="s">
        <v>826</v>
      </c>
      <c r="J146" s="706"/>
    </row>
    <row r="147" spans="1:10" ht="204">
      <c r="A147" s="708" t="s">
        <v>218</v>
      </c>
      <c r="B147" s="706" t="s">
        <v>219</v>
      </c>
      <c r="C147" s="706" t="s">
        <v>94</v>
      </c>
      <c r="D147" s="708" t="s">
        <v>126</v>
      </c>
      <c r="E147" s="708" t="s">
        <v>131</v>
      </c>
      <c r="F147" s="708" t="s">
        <v>126</v>
      </c>
      <c r="G147" s="708" t="s">
        <v>131</v>
      </c>
      <c r="H147" s="706" t="s">
        <v>779</v>
      </c>
      <c r="I147" s="706" t="s">
        <v>780</v>
      </c>
      <c r="J147" s="706"/>
    </row>
    <row r="148" spans="1:10" ht="12.75">
      <c r="A148" s="931" t="s">
        <v>224</v>
      </c>
      <c r="B148" s="931"/>
      <c r="C148" s="931"/>
      <c r="D148" s="931"/>
      <c r="E148" s="931"/>
      <c r="F148" s="931"/>
      <c r="G148" s="931"/>
      <c r="H148" s="931"/>
      <c r="I148" s="931"/>
      <c r="J148" s="931"/>
    </row>
    <row r="149" spans="1:10" ht="144">
      <c r="A149" s="706" t="s">
        <v>220</v>
      </c>
      <c r="B149" s="706" t="s">
        <v>225</v>
      </c>
      <c r="C149" s="706" t="s">
        <v>94</v>
      </c>
      <c r="D149" s="709">
        <v>41640</v>
      </c>
      <c r="E149" s="709">
        <v>41974</v>
      </c>
      <c r="F149" s="709">
        <v>41640</v>
      </c>
      <c r="G149" s="709">
        <v>41974</v>
      </c>
      <c r="H149" s="706" t="s">
        <v>226</v>
      </c>
      <c r="I149" s="706" t="s">
        <v>227</v>
      </c>
      <c r="J149" s="706"/>
    </row>
    <row r="150" spans="1:10" s="704" customFormat="1" ht="108">
      <c r="A150" s="706"/>
      <c r="B150" s="706" t="s">
        <v>433</v>
      </c>
      <c r="C150" s="706" t="s">
        <v>94</v>
      </c>
      <c r="D150" s="933" t="s">
        <v>560</v>
      </c>
      <c r="E150" s="709">
        <v>42004</v>
      </c>
      <c r="F150" s="933" t="s">
        <v>560</v>
      </c>
      <c r="G150" s="709">
        <v>42004</v>
      </c>
      <c r="H150" s="706" t="s">
        <v>560</v>
      </c>
      <c r="I150" s="706" t="s">
        <v>560</v>
      </c>
      <c r="J150" s="706"/>
    </row>
    <row r="151" spans="1:10" ht="144">
      <c r="A151" s="706" t="s">
        <v>435</v>
      </c>
      <c r="B151" s="706" t="s">
        <v>434</v>
      </c>
      <c r="C151" s="706" t="s">
        <v>94</v>
      </c>
      <c r="D151" s="709">
        <v>41640</v>
      </c>
      <c r="E151" s="709">
        <v>41974</v>
      </c>
      <c r="F151" s="709">
        <v>41640</v>
      </c>
      <c r="G151" s="709">
        <v>41974</v>
      </c>
      <c r="H151" s="706" t="s">
        <v>962</v>
      </c>
      <c r="I151" s="706" t="s">
        <v>963</v>
      </c>
      <c r="J151" s="706"/>
    </row>
    <row r="152" spans="1:10" ht="180">
      <c r="A152" s="706" t="s">
        <v>222</v>
      </c>
      <c r="B152" s="706" t="s">
        <v>436</v>
      </c>
      <c r="C152" s="706" t="s">
        <v>788</v>
      </c>
      <c r="D152" s="933" t="s">
        <v>560</v>
      </c>
      <c r="E152" s="933" t="s">
        <v>560</v>
      </c>
      <c r="F152" s="933" t="s">
        <v>560</v>
      </c>
      <c r="G152" s="933" t="s">
        <v>560</v>
      </c>
      <c r="H152" s="706" t="s">
        <v>908</v>
      </c>
      <c r="I152" s="706" t="s">
        <v>908</v>
      </c>
      <c r="J152" s="706"/>
    </row>
    <row r="153" spans="1:10" ht="96">
      <c r="A153" s="706"/>
      <c r="B153" s="706" t="s">
        <v>437</v>
      </c>
      <c r="C153" s="706" t="s">
        <v>94</v>
      </c>
      <c r="D153" s="933" t="s">
        <v>480</v>
      </c>
      <c r="E153" s="933" t="s">
        <v>480</v>
      </c>
      <c r="F153" s="933" t="s">
        <v>480</v>
      </c>
      <c r="G153" s="933" t="s">
        <v>480</v>
      </c>
      <c r="H153" s="706" t="s">
        <v>964</v>
      </c>
      <c r="I153" s="706" t="s">
        <v>965</v>
      </c>
      <c r="J153" s="706"/>
    </row>
    <row r="154" spans="1:10" ht="96">
      <c r="A154" s="706"/>
      <c r="B154" s="706" t="s">
        <v>438</v>
      </c>
      <c r="C154" s="706" t="s">
        <v>94</v>
      </c>
      <c r="D154" s="933" t="s">
        <v>480</v>
      </c>
      <c r="E154" s="933" t="s">
        <v>480</v>
      </c>
      <c r="F154" s="933" t="s">
        <v>480</v>
      </c>
      <c r="G154" s="933" t="s">
        <v>480</v>
      </c>
      <c r="H154" s="706" t="s">
        <v>481</v>
      </c>
      <c r="I154" s="706" t="s">
        <v>966</v>
      </c>
      <c r="J154" s="706"/>
    </row>
    <row r="155" spans="1:10" s="704" customFormat="1" ht="264">
      <c r="A155" s="706" t="s">
        <v>440</v>
      </c>
      <c r="B155" s="706" t="s">
        <v>439</v>
      </c>
      <c r="C155" s="706" t="s">
        <v>94</v>
      </c>
      <c r="D155" s="709">
        <v>41730</v>
      </c>
      <c r="E155" s="709">
        <v>42735</v>
      </c>
      <c r="F155" s="709">
        <v>41730</v>
      </c>
      <c r="G155" s="709">
        <v>42735</v>
      </c>
      <c r="H155" s="706" t="s">
        <v>909</v>
      </c>
      <c r="I155" s="706" t="s">
        <v>967</v>
      </c>
      <c r="J155" s="706"/>
    </row>
    <row r="156" spans="1:10" ht="132">
      <c r="A156" s="706" t="s">
        <v>442</v>
      </c>
      <c r="B156" s="706" t="s">
        <v>441</v>
      </c>
      <c r="C156" s="706" t="s">
        <v>94</v>
      </c>
      <c r="D156" s="709" t="s">
        <v>560</v>
      </c>
      <c r="E156" s="709">
        <v>41883</v>
      </c>
      <c r="F156" s="709" t="s">
        <v>560</v>
      </c>
      <c r="G156" s="709">
        <v>41883</v>
      </c>
      <c r="H156" s="709" t="s">
        <v>968</v>
      </c>
      <c r="I156" s="706" t="s">
        <v>970</v>
      </c>
      <c r="J156" s="706"/>
    </row>
    <row r="157" spans="1:10" ht="108">
      <c r="A157" s="706"/>
      <c r="B157" s="706" t="s">
        <v>443</v>
      </c>
      <c r="C157" s="706" t="s">
        <v>94</v>
      </c>
      <c r="D157" s="709" t="s">
        <v>560</v>
      </c>
      <c r="E157" s="709">
        <v>41883</v>
      </c>
      <c r="F157" s="706" t="s">
        <v>560</v>
      </c>
      <c r="G157" s="709">
        <v>41883</v>
      </c>
      <c r="H157" s="709" t="s">
        <v>560</v>
      </c>
      <c r="I157" s="706" t="s">
        <v>782</v>
      </c>
      <c r="J157" s="706"/>
    </row>
    <row r="158" spans="1:10" ht="120">
      <c r="A158" s="706" t="s">
        <v>445</v>
      </c>
      <c r="B158" s="706" t="s">
        <v>444</v>
      </c>
      <c r="C158" s="706" t="s">
        <v>94</v>
      </c>
      <c r="D158" s="709">
        <v>42095</v>
      </c>
      <c r="E158" s="709">
        <v>42369</v>
      </c>
      <c r="F158" s="709">
        <v>42095</v>
      </c>
      <c r="G158" s="709">
        <v>42369</v>
      </c>
      <c r="H158" s="709" t="s">
        <v>885</v>
      </c>
      <c r="I158" s="706" t="s">
        <v>886</v>
      </c>
      <c r="J158" s="706"/>
    </row>
    <row r="159" spans="1:10" s="704" customFormat="1" ht="84">
      <c r="A159" s="706" t="s">
        <v>260</v>
      </c>
      <c r="B159" s="706" t="s">
        <v>446</v>
      </c>
      <c r="C159" s="706" t="s">
        <v>94</v>
      </c>
      <c r="D159" s="934" t="s">
        <v>560</v>
      </c>
      <c r="E159" s="934" t="s">
        <v>560</v>
      </c>
      <c r="F159" s="934" t="s">
        <v>560</v>
      </c>
      <c r="G159" s="934" t="s">
        <v>560</v>
      </c>
      <c r="H159" s="934" t="s">
        <v>920</v>
      </c>
      <c r="I159" s="934" t="s">
        <v>920</v>
      </c>
      <c r="J159" s="706"/>
    </row>
    <row r="160" spans="1:10" ht="324">
      <c r="A160" s="706" t="s">
        <v>448</v>
      </c>
      <c r="B160" s="706" t="s">
        <v>447</v>
      </c>
      <c r="C160" s="706" t="s">
        <v>94</v>
      </c>
      <c r="D160" s="709">
        <v>41852</v>
      </c>
      <c r="E160" s="709">
        <v>42004</v>
      </c>
      <c r="F160" s="709">
        <v>41852</v>
      </c>
      <c r="G160" s="709">
        <v>42004</v>
      </c>
      <c r="H160" s="706" t="s">
        <v>478</v>
      </c>
      <c r="I160" s="706" t="s">
        <v>479</v>
      </c>
      <c r="J160" s="706"/>
    </row>
    <row r="161" spans="1:10" s="704" customFormat="1" ht="120">
      <c r="A161" s="706"/>
      <c r="B161" s="706" t="s">
        <v>449</v>
      </c>
      <c r="C161" s="706" t="s">
        <v>94</v>
      </c>
      <c r="D161" s="933" t="s">
        <v>560</v>
      </c>
      <c r="E161" s="709">
        <v>42369</v>
      </c>
      <c r="F161" s="933" t="s">
        <v>560</v>
      </c>
      <c r="G161" s="933" t="s">
        <v>560</v>
      </c>
      <c r="H161" s="706" t="s">
        <v>560</v>
      </c>
      <c r="I161" s="706" t="s">
        <v>560</v>
      </c>
      <c r="J161" s="706"/>
    </row>
    <row r="162" spans="1:10" ht="12.75" customHeight="1">
      <c r="A162" s="931" t="s">
        <v>450</v>
      </c>
      <c r="B162" s="931"/>
      <c r="C162" s="931"/>
      <c r="D162" s="931"/>
      <c r="E162" s="931"/>
      <c r="F162" s="931"/>
      <c r="G162" s="931"/>
      <c r="H162" s="931"/>
      <c r="I162" s="931"/>
      <c r="J162" s="931"/>
    </row>
    <row r="163" spans="1:10" ht="84">
      <c r="A163" s="706" t="s">
        <v>92</v>
      </c>
      <c r="B163" s="706" t="s">
        <v>451</v>
      </c>
      <c r="C163" s="706" t="s">
        <v>562</v>
      </c>
      <c r="D163" s="933" t="s">
        <v>560</v>
      </c>
      <c r="E163" s="933" t="s">
        <v>560</v>
      </c>
      <c r="F163" s="933" t="s">
        <v>560</v>
      </c>
      <c r="G163" s="933" t="s">
        <v>560</v>
      </c>
      <c r="H163" s="706" t="s">
        <v>827</v>
      </c>
      <c r="I163" s="706" t="s">
        <v>827</v>
      </c>
      <c r="J163" s="706"/>
    </row>
    <row r="164" spans="1:10" s="704" customFormat="1" ht="84">
      <c r="A164" s="706" t="s">
        <v>453</v>
      </c>
      <c r="B164" s="706" t="s">
        <v>452</v>
      </c>
      <c r="C164" s="706" t="s">
        <v>94</v>
      </c>
      <c r="D164" s="709">
        <v>41913</v>
      </c>
      <c r="E164" s="709">
        <v>42735</v>
      </c>
      <c r="F164" s="709">
        <v>41913</v>
      </c>
      <c r="G164" s="709">
        <v>42735</v>
      </c>
      <c r="H164" s="706" t="s">
        <v>921</v>
      </c>
      <c r="I164" s="706" t="s">
        <v>469</v>
      </c>
      <c r="J164" s="706"/>
    </row>
    <row r="165" spans="1:10" s="704" customFormat="1" ht="84">
      <c r="A165" s="706" t="s">
        <v>455</v>
      </c>
      <c r="B165" s="706" t="s">
        <v>454</v>
      </c>
      <c r="C165" s="706" t="s">
        <v>94</v>
      </c>
      <c r="D165" s="709">
        <v>41883</v>
      </c>
      <c r="E165" s="709">
        <v>42735</v>
      </c>
      <c r="F165" s="709">
        <v>41883</v>
      </c>
      <c r="G165" s="709">
        <v>42735</v>
      </c>
      <c r="H165" s="706" t="s">
        <v>827</v>
      </c>
      <c r="I165" s="706" t="s">
        <v>470</v>
      </c>
      <c r="J165" s="706"/>
    </row>
    <row r="166" spans="1:10" ht="84">
      <c r="A166" s="706" t="s">
        <v>457</v>
      </c>
      <c r="B166" s="706" t="s">
        <v>456</v>
      </c>
      <c r="C166" s="706" t="s">
        <v>788</v>
      </c>
      <c r="D166" s="933" t="s">
        <v>560</v>
      </c>
      <c r="E166" s="933" t="s">
        <v>560</v>
      </c>
      <c r="F166" s="933" t="s">
        <v>560</v>
      </c>
      <c r="G166" s="933" t="s">
        <v>560</v>
      </c>
      <c r="H166" s="706" t="s">
        <v>827</v>
      </c>
      <c r="I166" s="706" t="s">
        <v>827</v>
      </c>
      <c r="J166" s="706"/>
    </row>
    <row r="167" spans="1:10" s="704" customFormat="1" ht="192">
      <c r="A167" s="706" t="s">
        <v>459</v>
      </c>
      <c r="B167" s="706" t="s">
        <v>458</v>
      </c>
      <c r="C167" s="706" t="s">
        <v>788</v>
      </c>
      <c r="D167" s="709">
        <v>41883</v>
      </c>
      <c r="E167" s="709">
        <v>42735</v>
      </c>
      <c r="F167" s="709">
        <v>41883</v>
      </c>
      <c r="G167" s="709">
        <v>42735</v>
      </c>
      <c r="H167" s="706" t="s">
        <v>827</v>
      </c>
      <c r="I167" s="706" t="s">
        <v>922</v>
      </c>
      <c r="J167" s="706"/>
    </row>
    <row r="168" spans="1:10" ht="12.75">
      <c r="A168" s="931" t="s">
        <v>460</v>
      </c>
      <c r="B168" s="931"/>
      <c r="C168" s="931"/>
      <c r="D168" s="931"/>
      <c r="E168" s="931"/>
      <c r="F168" s="931"/>
      <c r="G168" s="931"/>
      <c r="H168" s="931"/>
      <c r="I168" s="931"/>
      <c r="J168" s="931"/>
    </row>
    <row r="169" spans="1:10" ht="120">
      <c r="A169" s="706" t="s">
        <v>462</v>
      </c>
      <c r="B169" s="706" t="s">
        <v>461</v>
      </c>
      <c r="C169" s="706" t="s">
        <v>562</v>
      </c>
      <c r="D169" s="933" t="s">
        <v>560</v>
      </c>
      <c r="E169" s="933" t="s">
        <v>560</v>
      </c>
      <c r="F169" s="933" t="s">
        <v>560</v>
      </c>
      <c r="G169" s="933" t="s">
        <v>560</v>
      </c>
      <c r="H169" s="706" t="s">
        <v>828</v>
      </c>
      <c r="I169" s="706" t="s">
        <v>828</v>
      </c>
      <c r="J169" s="706"/>
    </row>
    <row r="170" spans="1:10" ht="144">
      <c r="A170" s="706" t="s">
        <v>464</v>
      </c>
      <c r="B170" s="706" t="s">
        <v>463</v>
      </c>
      <c r="C170" s="706" t="s">
        <v>566</v>
      </c>
      <c r="D170" s="708" t="s">
        <v>126</v>
      </c>
      <c r="E170" s="708" t="s">
        <v>131</v>
      </c>
      <c r="F170" s="708" t="s">
        <v>126</v>
      </c>
      <c r="G170" s="708" t="s">
        <v>127</v>
      </c>
      <c r="H170" s="706" t="s">
        <v>829</v>
      </c>
      <c r="I170" s="706" t="s">
        <v>829</v>
      </c>
      <c r="J170" s="706"/>
    </row>
    <row r="171" spans="1:10" ht="120">
      <c r="A171" s="706" t="s">
        <v>466</v>
      </c>
      <c r="B171" s="706" t="s">
        <v>465</v>
      </c>
      <c r="C171" s="706" t="s">
        <v>562</v>
      </c>
      <c r="D171" s="708" t="s">
        <v>560</v>
      </c>
      <c r="E171" s="708" t="s">
        <v>560</v>
      </c>
      <c r="F171" s="708" t="s">
        <v>560</v>
      </c>
      <c r="G171" s="708" t="s">
        <v>560</v>
      </c>
      <c r="H171" s="706" t="s">
        <v>830</v>
      </c>
      <c r="I171" s="706" t="s">
        <v>830</v>
      </c>
      <c r="J171" s="706"/>
    </row>
    <row r="172" spans="1:10" ht="132">
      <c r="A172" s="708" t="s">
        <v>468</v>
      </c>
      <c r="B172" s="706" t="s">
        <v>467</v>
      </c>
      <c r="C172" s="706" t="s">
        <v>831</v>
      </c>
      <c r="D172" s="708" t="s">
        <v>126</v>
      </c>
      <c r="E172" s="708" t="s">
        <v>131</v>
      </c>
      <c r="F172" s="708" t="s">
        <v>126</v>
      </c>
      <c r="G172" s="708" t="s">
        <v>127</v>
      </c>
      <c r="H172" s="706" t="s">
        <v>830</v>
      </c>
      <c r="I172" s="706" t="s">
        <v>830</v>
      </c>
      <c r="J172" s="706"/>
    </row>
    <row r="173" ht="12.75" customHeight="1"/>
    <row r="175" ht="36" customHeight="1"/>
  </sheetData>
  <sheetProtection/>
  <mergeCells count="15">
    <mergeCell ref="A3:J3"/>
    <mergeCell ref="F7:G7"/>
    <mergeCell ref="H7:I7"/>
    <mergeCell ref="J7:J8"/>
    <mergeCell ref="A5:J5"/>
    <mergeCell ref="A4:J4"/>
    <mergeCell ref="A7:A8"/>
    <mergeCell ref="B7:B8"/>
    <mergeCell ref="A148:J148"/>
    <mergeCell ref="C7:C8"/>
    <mergeCell ref="D7:E7"/>
    <mergeCell ref="A10:J10"/>
    <mergeCell ref="A162:J162"/>
    <mergeCell ref="A168:J168"/>
    <mergeCell ref="A111:J11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tabColor rgb="FF00B050"/>
  </sheetPr>
  <dimension ref="A1:J15"/>
  <sheetViews>
    <sheetView view="pageBreakPreview" zoomScaleSheetLayoutView="100" workbookViewId="0" topLeftCell="A1">
      <selection activeCell="A8" sqref="A8:J8"/>
    </sheetView>
  </sheetViews>
  <sheetFormatPr defaultColWidth="9.00390625" defaultRowHeight="12.75"/>
  <cols>
    <col min="1" max="1" width="5.75390625" style="1" customWidth="1"/>
    <col min="2" max="2" width="22.75390625" style="1" customWidth="1"/>
    <col min="3" max="3" width="14.875" style="1" customWidth="1"/>
    <col min="4" max="5" width="9.75390625" style="1" customWidth="1"/>
    <col min="6" max="6" width="13.625" style="1" customWidth="1"/>
    <col min="7" max="10" width="9.75390625" style="1" customWidth="1"/>
    <col min="11" max="16384" width="9.125" style="1" customWidth="1"/>
  </cols>
  <sheetData>
    <row r="1" s="2" customFormat="1" ht="15">
      <c r="J1" s="5" t="s">
        <v>20</v>
      </c>
    </row>
    <row r="2" ht="14.25" customHeight="1"/>
    <row r="3" spans="1:10" ht="15.75">
      <c r="A3" s="879" t="s">
        <v>85</v>
      </c>
      <c r="B3" s="879"/>
      <c r="C3" s="879"/>
      <c r="D3" s="879"/>
      <c r="E3" s="879"/>
      <c r="F3" s="879"/>
      <c r="G3" s="879"/>
      <c r="H3" s="879"/>
      <c r="I3" s="879"/>
      <c r="J3" s="879"/>
    </row>
    <row r="5" spans="1:10" s="3" customFormat="1" ht="60.75" customHeight="1">
      <c r="A5" s="871" t="s">
        <v>22</v>
      </c>
      <c r="B5" s="871" t="s">
        <v>84</v>
      </c>
      <c r="C5" s="871" t="s">
        <v>83</v>
      </c>
      <c r="D5" s="876" t="s">
        <v>87</v>
      </c>
      <c r="E5" s="878"/>
      <c r="F5" s="876" t="s">
        <v>88</v>
      </c>
      <c r="G5" s="877"/>
      <c r="H5" s="878"/>
      <c r="I5" s="876" t="s">
        <v>82</v>
      </c>
      <c r="J5" s="878"/>
    </row>
    <row r="6" spans="1:10" s="3" customFormat="1" ht="45">
      <c r="A6" s="872"/>
      <c r="B6" s="872"/>
      <c r="C6" s="872"/>
      <c r="D6" s="6" t="s">
        <v>27</v>
      </c>
      <c r="E6" s="6" t="s">
        <v>28</v>
      </c>
      <c r="F6" s="17" t="s">
        <v>81</v>
      </c>
      <c r="G6" s="6" t="s">
        <v>80</v>
      </c>
      <c r="H6" s="6" t="s">
        <v>79</v>
      </c>
      <c r="I6" s="6" t="s">
        <v>27</v>
      </c>
      <c r="J6" s="6" t="s">
        <v>28</v>
      </c>
    </row>
    <row r="7" spans="1:10" s="3" customFormat="1" ht="15">
      <c r="A7" s="4">
        <v>1</v>
      </c>
      <c r="B7" s="4">
        <v>2</v>
      </c>
      <c r="C7" s="4">
        <v>3</v>
      </c>
      <c r="D7" s="4">
        <v>4</v>
      </c>
      <c r="E7" s="4">
        <v>5</v>
      </c>
      <c r="F7" s="4">
        <v>6</v>
      </c>
      <c r="G7" s="4">
        <v>7</v>
      </c>
      <c r="H7" s="4">
        <v>8</v>
      </c>
      <c r="I7" s="4">
        <v>9</v>
      </c>
      <c r="J7" s="4">
        <v>10</v>
      </c>
    </row>
    <row r="8" spans="1:10" s="3" customFormat="1" ht="31.5" customHeight="1">
      <c r="A8" s="882" t="s">
        <v>78</v>
      </c>
      <c r="B8" s="883"/>
      <c r="C8" s="883"/>
      <c r="D8" s="883"/>
      <c r="E8" s="883"/>
      <c r="F8" s="883"/>
      <c r="G8" s="883"/>
      <c r="H8" s="883"/>
      <c r="I8" s="883"/>
      <c r="J8" s="884"/>
    </row>
    <row r="9" spans="1:10" s="3" customFormat="1" ht="15">
      <c r="A9" s="4">
        <v>1</v>
      </c>
      <c r="B9" s="11"/>
      <c r="C9" s="12"/>
      <c r="D9" s="12"/>
      <c r="E9" s="12"/>
      <c r="F9" s="12"/>
      <c r="G9" s="12"/>
      <c r="H9" s="12"/>
      <c r="I9" s="12"/>
      <c r="J9" s="12"/>
    </row>
    <row r="10" spans="1:10" s="3" customFormat="1" ht="15">
      <c r="A10" s="4" t="s">
        <v>0</v>
      </c>
      <c r="B10" s="11"/>
      <c r="C10" s="12"/>
      <c r="D10" s="12"/>
      <c r="E10" s="12"/>
      <c r="F10" s="12"/>
      <c r="G10" s="12"/>
      <c r="H10" s="12"/>
      <c r="I10" s="12"/>
      <c r="J10" s="12"/>
    </row>
    <row r="11" spans="1:10" s="3" customFormat="1" ht="31.5" customHeight="1">
      <c r="A11" s="882" t="s">
        <v>77</v>
      </c>
      <c r="B11" s="883"/>
      <c r="C11" s="883"/>
      <c r="D11" s="883"/>
      <c r="E11" s="883"/>
      <c r="F11" s="883"/>
      <c r="G11" s="883"/>
      <c r="H11" s="883"/>
      <c r="I11" s="883"/>
      <c r="J11" s="884"/>
    </row>
    <row r="12" spans="1:10" s="3" customFormat="1" ht="15">
      <c r="A12" s="4">
        <v>1</v>
      </c>
      <c r="B12" s="11"/>
      <c r="C12" s="12"/>
      <c r="D12" s="4" t="s">
        <v>4</v>
      </c>
      <c r="E12" s="4" t="s">
        <v>4</v>
      </c>
      <c r="F12" s="12"/>
      <c r="G12" s="12"/>
      <c r="H12" s="12"/>
      <c r="I12" s="12"/>
      <c r="J12" s="6" t="s">
        <v>4</v>
      </c>
    </row>
    <row r="13" spans="1:10" s="3" customFormat="1" ht="15">
      <c r="A13" s="4">
        <v>2</v>
      </c>
      <c r="B13" s="11"/>
      <c r="C13" s="12"/>
      <c r="D13" s="4" t="s">
        <v>4</v>
      </c>
      <c r="E13" s="4" t="s">
        <v>4</v>
      </c>
      <c r="F13" s="12"/>
      <c r="G13" s="12"/>
      <c r="H13" s="12"/>
      <c r="I13" s="12"/>
      <c r="J13" s="6" t="s">
        <v>4</v>
      </c>
    </row>
    <row r="14" s="2" customFormat="1" ht="15"/>
    <row r="15" spans="1:10" s="2" customFormat="1" ht="76.5" customHeight="1">
      <c r="A15" s="881" t="s">
        <v>76</v>
      </c>
      <c r="B15" s="881"/>
      <c r="C15" s="881"/>
      <c r="D15" s="881"/>
      <c r="E15" s="881"/>
      <c r="F15" s="881"/>
      <c r="G15" s="881"/>
      <c r="H15" s="881"/>
      <c r="I15" s="881"/>
      <c r="J15" s="881"/>
    </row>
    <row r="16" s="2" customFormat="1" ht="3" customHeight="1"/>
  </sheetData>
  <sheetProtection/>
  <mergeCells count="10">
    <mergeCell ref="A15:J15"/>
    <mergeCell ref="A3:J3"/>
    <mergeCell ref="I5:J5"/>
    <mergeCell ref="A8:J8"/>
    <mergeCell ref="A11:J11"/>
    <mergeCell ref="F5:H5"/>
    <mergeCell ref="A5:A6"/>
    <mergeCell ref="B5:B6"/>
    <mergeCell ref="C5:C6"/>
    <mergeCell ref="D5:E5"/>
  </mergeCells>
  <printOptions/>
  <pageMargins left="0.984251968503937" right="0.5905511811023623" top="0.7874015748031497" bottom="0.3937007874015748" header="0.196850393700787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G35"/>
  <sheetViews>
    <sheetView view="pageBreakPreview" zoomScaleSheetLayoutView="100" workbookViewId="0" topLeftCell="A22">
      <selection activeCell="B22" sqref="B22"/>
    </sheetView>
  </sheetViews>
  <sheetFormatPr defaultColWidth="9.00390625" defaultRowHeight="12.75"/>
  <cols>
    <col min="1" max="1" width="4.875" style="1" customWidth="1"/>
    <col min="2" max="2" width="24.75390625" style="1" customWidth="1"/>
    <col min="3" max="3" width="25.75390625" style="1" customWidth="1"/>
    <col min="4" max="4" width="20.75390625" style="1" customWidth="1"/>
    <col min="5" max="6" width="14.75390625" style="1" customWidth="1"/>
    <col min="7" max="7" width="24.75390625" style="1" customWidth="1"/>
    <col min="8" max="16384" width="9.125" style="1" customWidth="1"/>
  </cols>
  <sheetData>
    <row r="1" s="2" customFormat="1" ht="15">
      <c r="G1" s="5" t="s">
        <v>41</v>
      </c>
    </row>
    <row r="2" s="2" customFormat="1" ht="15"/>
    <row r="3" spans="1:7" s="8" customFormat="1" ht="15.75">
      <c r="A3" s="879" t="s">
        <v>75</v>
      </c>
      <c r="B3" s="879"/>
      <c r="C3" s="879"/>
      <c r="D3" s="879"/>
      <c r="E3" s="879"/>
      <c r="F3" s="879"/>
      <c r="G3" s="879"/>
    </row>
    <row r="4" s="2" customFormat="1" ht="15"/>
    <row r="5" spans="1:7" s="16" customFormat="1" ht="15">
      <c r="A5" s="871" t="s">
        <v>6</v>
      </c>
      <c r="B5" s="871" t="s">
        <v>46</v>
      </c>
      <c r="C5" s="871" t="s">
        <v>45</v>
      </c>
      <c r="D5" s="885" t="s">
        <v>37</v>
      </c>
      <c r="E5" s="874" t="s">
        <v>44</v>
      </c>
      <c r="F5" s="875"/>
      <c r="G5" s="871" t="s">
        <v>43</v>
      </c>
    </row>
    <row r="6" spans="1:7" s="16" customFormat="1" ht="45" customHeight="1">
      <c r="A6" s="873"/>
      <c r="B6" s="873"/>
      <c r="C6" s="873"/>
      <c r="D6" s="886"/>
      <c r="E6" s="6" t="s">
        <v>27</v>
      </c>
      <c r="F6" s="6" t="s">
        <v>28</v>
      </c>
      <c r="G6" s="873"/>
    </row>
    <row r="7" spans="1:7" s="2" customFormat="1" ht="15">
      <c r="A7" s="9">
        <v>1</v>
      </c>
      <c r="B7" s="9">
        <v>2</v>
      </c>
      <c r="C7" s="9">
        <v>3</v>
      </c>
      <c r="D7" s="9">
        <v>4</v>
      </c>
      <c r="E7" s="9">
        <v>5</v>
      </c>
      <c r="F7" s="9">
        <v>6</v>
      </c>
      <c r="G7" s="9">
        <v>7</v>
      </c>
    </row>
    <row r="8" spans="1:7" s="15" customFormat="1" ht="15">
      <c r="A8" s="936" t="s">
        <v>241</v>
      </c>
      <c r="B8" s="937"/>
      <c r="C8" s="937"/>
      <c r="D8" s="937"/>
      <c r="E8" s="937"/>
      <c r="F8" s="937"/>
      <c r="G8" s="937"/>
    </row>
    <row r="9" spans="1:7" s="15" customFormat="1" ht="210">
      <c r="A9" s="40" t="s">
        <v>13</v>
      </c>
      <c r="B9" s="6" t="s">
        <v>230</v>
      </c>
      <c r="C9" s="6" t="s">
        <v>231</v>
      </c>
      <c r="D9" s="6" t="s">
        <v>94</v>
      </c>
      <c r="E9" s="6" t="s">
        <v>232</v>
      </c>
      <c r="F9" s="6" t="s">
        <v>232</v>
      </c>
      <c r="G9" s="6" t="s">
        <v>244</v>
      </c>
    </row>
    <row r="10" spans="1:7" s="15" customFormat="1" ht="255">
      <c r="A10" s="40" t="s">
        <v>53</v>
      </c>
      <c r="B10" s="6" t="s">
        <v>233</v>
      </c>
      <c r="C10" s="6" t="s">
        <v>234</v>
      </c>
      <c r="D10" s="6" t="s">
        <v>94</v>
      </c>
      <c r="E10" s="6" t="s">
        <v>232</v>
      </c>
      <c r="F10" s="6" t="s">
        <v>232</v>
      </c>
      <c r="G10" s="6" t="s">
        <v>246</v>
      </c>
    </row>
    <row r="11" spans="1:7" s="15" customFormat="1" ht="409.5">
      <c r="A11" s="6" t="s">
        <v>228</v>
      </c>
      <c r="B11" s="6" t="s">
        <v>529</v>
      </c>
      <c r="C11" s="6" t="s">
        <v>530</v>
      </c>
      <c r="D11" s="6" t="s">
        <v>94</v>
      </c>
      <c r="E11" s="6" t="s">
        <v>115</v>
      </c>
      <c r="F11" s="6" t="s">
        <v>115</v>
      </c>
      <c r="G11" s="6" t="s">
        <v>531</v>
      </c>
    </row>
    <row r="12" spans="1:7" s="15" customFormat="1" ht="195">
      <c r="A12" s="6" t="s">
        <v>253</v>
      </c>
      <c r="B12" s="720" t="s">
        <v>534</v>
      </c>
      <c r="C12" s="720" t="s">
        <v>535</v>
      </c>
      <c r="D12" s="720" t="s">
        <v>528</v>
      </c>
      <c r="E12" s="720" t="s">
        <v>111</v>
      </c>
      <c r="F12" s="720" t="s">
        <v>119</v>
      </c>
      <c r="G12" s="720" t="s">
        <v>972</v>
      </c>
    </row>
    <row r="13" spans="1:7" s="721" customFormat="1" ht="150">
      <c r="A13" s="720" t="s">
        <v>252</v>
      </c>
      <c r="B13" s="720" t="s">
        <v>532</v>
      </c>
      <c r="C13" s="720" t="s">
        <v>536</v>
      </c>
      <c r="D13" s="720" t="s">
        <v>528</v>
      </c>
      <c r="E13" s="720" t="s">
        <v>537</v>
      </c>
      <c r="F13" s="720" t="s">
        <v>119</v>
      </c>
      <c r="G13" s="720" t="s">
        <v>973</v>
      </c>
    </row>
    <row r="14" spans="1:7" s="15" customFormat="1" ht="409.5">
      <c r="A14" s="6" t="s">
        <v>254</v>
      </c>
      <c r="B14" s="6" t="s">
        <v>235</v>
      </c>
      <c r="C14" s="6" t="s">
        <v>236</v>
      </c>
      <c r="D14" s="6" t="s">
        <v>94</v>
      </c>
      <c r="E14" s="6" t="s">
        <v>237</v>
      </c>
      <c r="F14" s="6" t="s">
        <v>237</v>
      </c>
      <c r="G14" s="6" t="s">
        <v>245</v>
      </c>
    </row>
    <row r="15" spans="1:7" s="15" customFormat="1" ht="285">
      <c r="A15" s="6" t="s">
        <v>256</v>
      </c>
      <c r="B15" s="6" t="s">
        <v>543</v>
      </c>
      <c r="C15" s="6" t="s">
        <v>544</v>
      </c>
      <c r="D15" s="6" t="s">
        <v>94</v>
      </c>
      <c r="E15" s="6" t="s">
        <v>119</v>
      </c>
      <c r="F15" s="6" t="s">
        <v>119</v>
      </c>
      <c r="G15" s="6" t="s">
        <v>545</v>
      </c>
    </row>
    <row r="16" spans="1:7" s="721" customFormat="1" ht="270">
      <c r="A16" s="720" t="s">
        <v>258</v>
      </c>
      <c r="B16" s="720" t="s">
        <v>532</v>
      </c>
      <c r="C16" s="720" t="s">
        <v>538</v>
      </c>
      <c r="D16" s="720" t="s">
        <v>528</v>
      </c>
      <c r="E16" s="720" t="s">
        <v>111</v>
      </c>
      <c r="F16" s="720" t="s">
        <v>542</v>
      </c>
      <c r="G16" s="720" t="s">
        <v>974</v>
      </c>
    </row>
    <row r="17" spans="1:7" s="15" customFormat="1" ht="315">
      <c r="A17" s="6" t="s">
        <v>539</v>
      </c>
      <c r="B17" s="723" t="s">
        <v>762</v>
      </c>
      <c r="C17" s="723" t="s">
        <v>763</v>
      </c>
      <c r="D17" s="724" t="s">
        <v>94</v>
      </c>
      <c r="E17" s="724" t="s">
        <v>542</v>
      </c>
      <c r="F17" s="724" t="s">
        <v>542</v>
      </c>
      <c r="G17" s="11" t="s">
        <v>764</v>
      </c>
    </row>
    <row r="18" spans="1:7" s="721" customFormat="1" ht="135">
      <c r="A18" s="722" t="s">
        <v>540</v>
      </c>
      <c r="B18" s="720" t="s">
        <v>532</v>
      </c>
      <c r="C18" s="720" t="s">
        <v>541</v>
      </c>
      <c r="D18" s="720" t="s">
        <v>528</v>
      </c>
      <c r="E18" s="724" t="s">
        <v>119</v>
      </c>
      <c r="F18" s="724" t="s">
        <v>115</v>
      </c>
      <c r="G18" s="720" t="s">
        <v>975</v>
      </c>
    </row>
    <row r="19" spans="1:7" s="15" customFormat="1" ht="15">
      <c r="A19" s="938" t="s">
        <v>97</v>
      </c>
      <c r="B19" s="938"/>
      <c r="C19" s="938"/>
      <c r="D19" s="938"/>
      <c r="E19" s="938"/>
      <c r="F19" s="938"/>
      <c r="G19" s="938"/>
    </row>
    <row r="20" spans="1:7" s="15" customFormat="1" ht="270">
      <c r="A20" s="6" t="s">
        <v>98</v>
      </c>
      <c r="B20" s="6" t="s">
        <v>109</v>
      </c>
      <c r="C20" s="6" t="s">
        <v>110</v>
      </c>
      <c r="D20" s="6" t="s">
        <v>94</v>
      </c>
      <c r="E20" s="6" t="s">
        <v>111</v>
      </c>
      <c r="F20" s="6" t="s">
        <v>232</v>
      </c>
      <c r="G20" s="6" t="s">
        <v>112</v>
      </c>
    </row>
    <row r="21" spans="1:7" s="15" customFormat="1" ht="345">
      <c r="A21" s="6" t="s">
        <v>101</v>
      </c>
      <c r="B21" s="6" t="s">
        <v>113</v>
      </c>
      <c r="C21" s="6" t="s">
        <v>114</v>
      </c>
      <c r="D21" s="6" t="s">
        <v>94</v>
      </c>
      <c r="E21" s="6" t="s">
        <v>115</v>
      </c>
      <c r="F21" s="6" t="s">
        <v>232</v>
      </c>
      <c r="G21" s="6" t="s">
        <v>116</v>
      </c>
    </row>
    <row r="22" spans="1:7" s="15" customFormat="1" ht="345">
      <c r="A22" s="6" t="s">
        <v>103</v>
      </c>
      <c r="B22" s="6" t="s">
        <v>117</v>
      </c>
      <c r="C22" s="6" t="s">
        <v>118</v>
      </c>
      <c r="D22" s="6" t="s">
        <v>94</v>
      </c>
      <c r="E22" s="6" t="s">
        <v>119</v>
      </c>
      <c r="F22" s="6" t="s">
        <v>119</v>
      </c>
      <c r="G22" s="6" t="s">
        <v>120</v>
      </c>
    </row>
    <row r="23" spans="1:7" s="15" customFormat="1" ht="15">
      <c r="A23" s="935"/>
      <c r="B23" s="37"/>
      <c r="C23" s="37"/>
      <c r="D23" s="37"/>
      <c r="E23" s="37"/>
      <c r="F23" s="37"/>
      <c r="G23" s="37"/>
    </row>
    <row r="24" spans="1:7" s="15" customFormat="1" ht="15">
      <c r="A24" s="935"/>
      <c r="B24" s="2"/>
      <c r="C24" s="2"/>
      <c r="D24" s="2"/>
      <c r="E24" s="2"/>
      <c r="F24" s="2"/>
      <c r="G24" s="2"/>
    </row>
    <row r="25" spans="1:7" s="15" customFormat="1" ht="15">
      <c r="A25" s="2"/>
      <c r="B25" s="1"/>
      <c r="C25" s="1"/>
      <c r="D25" s="1"/>
      <c r="E25" s="1"/>
      <c r="F25" s="1"/>
      <c r="G25" s="1"/>
    </row>
    <row r="26" spans="1:7" s="15" customFormat="1" ht="15">
      <c r="A26" s="37"/>
      <c r="B26" s="1"/>
      <c r="C26" s="1"/>
      <c r="D26" s="1"/>
      <c r="E26" s="1"/>
      <c r="F26" s="1"/>
      <c r="G26" s="1"/>
    </row>
    <row r="27" spans="1:7" s="15" customFormat="1" ht="15">
      <c r="A27" s="2" t="s">
        <v>42</v>
      </c>
      <c r="B27" s="1"/>
      <c r="C27" s="1"/>
      <c r="D27" s="1"/>
      <c r="E27" s="1"/>
      <c r="F27" s="1"/>
      <c r="G27" s="1"/>
    </row>
    <row r="28" spans="1:7" s="15" customFormat="1" ht="15">
      <c r="A28" s="1"/>
      <c r="B28" s="1"/>
      <c r="C28" s="1"/>
      <c r="D28" s="1"/>
      <c r="E28" s="1"/>
      <c r="F28" s="1"/>
      <c r="G28" s="1"/>
    </row>
    <row r="29" spans="1:7" s="3" customFormat="1" ht="15">
      <c r="A29" s="1"/>
      <c r="B29" s="1"/>
      <c r="C29" s="1"/>
      <c r="D29" s="1"/>
      <c r="E29" s="1"/>
      <c r="F29" s="1"/>
      <c r="G29" s="1"/>
    </row>
    <row r="30" spans="1:7" s="15" customFormat="1" ht="15">
      <c r="A30" s="1"/>
      <c r="B30" s="1"/>
      <c r="C30" s="1"/>
      <c r="D30" s="1"/>
      <c r="E30" s="1"/>
      <c r="F30" s="1"/>
      <c r="G30" s="1"/>
    </row>
    <row r="31" spans="1:7" s="3" customFormat="1" ht="15">
      <c r="A31" s="1"/>
      <c r="B31" s="1"/>
      <c r="C31" s="1"/>
      <c r="D31" s="1"/>
      <c r="E31" s="1"/>
      <c r="F31" s="1"/>
      <c r="G31" s="1"/>
    </row>
    <row r="32" spans="1:7" s="3" customFormat="1" ht="15">
      <c r="A32" s="1"/>
      <c r="B32" s="1"/>
      <c r="C32" s="1"/>
      <c r="D32" s="1"/>
      <c r="E32" s="1"/>
      <c r="F32" s="1"/>
      <c r="G32" s="1"/>
    </row>
    <row r="33" spans="1:7" s="2" customFormat="1" ht="15">
      <c r="A33" s="1"/>
      <c r="B33" s="1"/>
      <c r="C33" s="1"/>
      <c r="D33" s="1"/>
      <c r="E33" s="1"/>
      <c r="F33" s="1"/>
      <c r="G33" s="1"/>
    </row>
    <row r="34" spans="1:7" s="14" customFormat="1" ht="78" customHeight="1">
      <c r="A34" s="1"/>
      <c r="B34" s="1"/>
      <c r="C34" s="1"/>
      <c r="D34" s="1"/>
      <c r="E34" s="1"/>
      <c r="F34" s="1"/>
      <c r="G34" s="1"/>
    </row>
    <row r="35" spans="1:7" s="2" customFormat="1" ht="15">
      <c r="A35" s="1"/>
      <c r="B35" s="1"/>
      <c r="C35" s="1"/>
      <c r="D35" s="1"/>
      <c r="E35" s="1"/>
      <c r="F35" s="1"/>
      <c r="G35" s="1"/>
    </row>
    <row r="37" ht="15" customHeight="1"/>
  </sheetData>
  <sheetProtection/>
  <mergeCells count="9">
    <mergeCell ref="A19:G19"/>
    <mergeCell ref="A8:G8"/>
    <mergeCell ref="A3:G3"/>
    <mergeCell ref="G5:G6"/>
    <mergeCell ref="A5:A6"/>
    <mergeCell ref="B5:B6"/>
    <mergeCell ref="C5:C6"/>
    <mergeCell ref="D5:D6"/>
    <mergeCell ref="E5:F5"/>
  </mergeCells>
  <printOptions/>
  <pageMargins left="0.7874015748031497" right="0.7086614173228347" top="0.7874015748031497" bottom="0.3937007874015748" header="0.1968503937007874" footer="0.1968503937007874"/>
  <pageSetup fitToHeight="0"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P975"/>
  <sheetViews>
    <sheetView tabSelected="1" view="pageBreakPreview" zoomScaleNormal="85" zoomScaleSheetLayoutView="100" workbookViewId="0" topLeftCell="A1">
      <pane ySplit="10" topLeftCell="A11" activePane="bottomLeft" state="frozen"/>
      <selection pane="topLeft" activeCell="A2" sqref="A2"/>
      <selection pane="bottomLeft" activeCell="H482" sqref="H482"/>
    </sheetView>
  </sheetViews>
  <sheetFormatPr defaultColWidth="9.00390625" defaultRowHeight="12.75"/>
  <cols>
    <col min="1" max="1" width="5.125" style="42" customWidth="1"/>
    <col min="2" max="2" width="32.625" style="42" customWidth="1"/>
    <col min="3" max="3" width="12.125" style="43" hidden="1" customWidth="1"/>
    <col min="4" max="4" width="8.625" style="598" customWidth="1"/>
    <col min="5" max="5" width="14.875" style="599" customWidth="1"/>
    <col min="6" max="7" width="17.00390625" style="43" customWidth="1"/>
    <col min="8" max="8" width="15.75390625" style="43" customWidth="1"/>
    <col min="9" max="9" width="13.00390625" style="43" hidden="1" customWidth="1"/>
    <col min="10" max="10" width="1.875" style="43" hidden="1" customWidth="1"/>
    <col min="11" max="11" width="15.625" style="43" customWidth="1"/>
    <col min="12" max="12" width="16.00390625" style="43" customWidth="1"/>
    <col min="13" max="13" width="7.875" style="45" hidden="1" customWidth="1"/>
    <col min="14" max="14" width="14.875" style="42" customWidth="1"/>
    <col min="15" max="15" width="3.125" style="42" customWidth="1"/>
    <col min="16" max="16384" width="9.125" style="42" customWidth="1"/>
  </cols>
  <sheetData>
    <row r="1" spans="1:16" ht="18" customHeight="1">
      <c r="A1" s="887" t="s">
        <v>86</v>
      </c>
      <c r="B1" s="887"/>
      <c r="C1" s="887"/>
      <c r="D1" s="887"/>
      <c r="E1" s="887"/>
      <c r="F1" s="887"/>
      <c r="G1" s="887"/>
      <c r="H1" s="887"/>
      <c r="I1" s="887"/>
      <c r="J1" s="887"/>
      <c r="K1" s="887"/>
      <c r="L1" s="887"/>
      <c r="M1" s="887"/>
      <c r="N1" s="888" t="s">
        <v>70</v>
      </c>
      <c r="O1" s="888"/>
      <c r="P1" s="888"/>
    </row>
    <row r="2" spans="1:16" ht="13.5" customHeight="1">
      <c r="A2" s="887"/>
      <c r="B2" s="887"/>
      <c r="C2" s="887"/>
      <c r="D2" s="887"/>
      <c r="E2" s="887"/>
      <c r="F2" s="887"/>
      <c r="G2" s="887"/>
      <c r="H2" s="887"/>
      <c r="I2" s="887"/>
      <c r="J2" s="887"/>
      <c r="K2" s="887"/>
      <c r="L2" s="887"/>
      <c r="M2" s="887"/>
      <c r="N2" s="888"/>
      <c r="O2" s="888"/>
      <c r="P2" s="888"/>
    </row>
    <row r="3" spans="1:13" ht="7.5" customHeight="1">
      <c r="A3" s="887"/>
      <c r="B3" s="887"/>
      <c r="C3" s="887"/>
      <c r="D3" s="887"/>
      <c r="E3" s="887"/>
      <c r="F3" s="887"/>
      <c r="G3" s="887"/>
      <c r="H3" s="887"/>
      <c r="I3" s="887"/>
      <c r="J3" s="887"/>
      <c r="K3" s="887"/>
      <c r="L3" s="887"/>
      <c r="M3" s="887"/>
    </row>
    <row r="4" spans="1:13" s="47" customFormat="1" ht="12.75" customHeight="1">
      <c r="A4" s="887"/>
      <c r="B4" s="887"/>
      <c r="C4" s="887"/>
      <c r="D4" s="887"/>
      <c r="E4" s="887"/>
      <c r="F4" s="887"/>
      <c r="G4" s="887"/>
      <c r="H4" s="887"/>
      <c r="I4" s="887"/>
      <c r="J4" s="887"/>
      <c r="K4" s="887"/>
      <c r="L4" s="887"/>
      <c r="M4" s="887"/>
    </row>
    <row r="5" spans="1:13" ht="34.5" customHeight="1">
      <c r="A5" s="728" t="s">
        <v>832</v>
      </c>
      <c r="B5" s="728"/>
      <c r="C5" s="728"/>
      <c r="D5" s="728"/>
      <c r="E5" s="728"/>
      <c r="F5" s="728"/>
      <c r="G5" s="728"/>
      <c r="H5" s="728"/>
      <c r="I5" s="728"/>
      <c r="J5" s="728"/>
      <c r="K5" s="728"/>
      <c r="L5" s="728"/>
      <c r="M5" s="728"/>
    </row>
    <row r="6" spans="1:13" ht="15" customHeight="1">
      <c r="A6" s="728" t="s">
        <v>547</v>
      </c>
      <c r="B6" s="728"/>
      <c r="C6" s="728"/>
      <c r="D6" s="728"/>
      <c r="E6" s="336"/>
      <c r="F6" s="49"/>
      <c r="G6" s="49"/>
      <c r="H6" s="49"/>
      <c r="I6" s="49"/>
      <c r="J6" s="49"/>
      <c r="K6" s="889" t="s">
        <v>833</v>
      </c>
      <c r="L6" s="889"/>
      <c r="M6" s="49"/>
    </row>
    <row r="7" spans="3:13" s="47" customFormat="1" ht="6" customHeight="1" thickBot="1">
      <c r="C7" s="51"/>
      <c r="D7" s="337"/>
      <c r="E7" s="338"/>
      <c r="F7" s="51"/>
      <c r="G7" s="51"/>
      <c r="H7" s="51"/>
      <c r="I7" s="51"/>
      <c r="J7" s="51"/>
      <c r="K7" s="51"/>
      <c r="L7" s="51"/>
      <c r="M7" s="52"/>
    </row>
    <row r="8" spans="1:13" s="55" customFormat="1" ht="18.75" customHeight="1">
      <c r="A8" s="890" t="s">
        <v>6</v>
      </c>
      <c r="B8" s="892" t="s">
        <v>548</v>
      </c>
      <c r="C8" s="339" t="s">
        <v>549</v>
      </c>
      <c r="D8" s="894" t="s">
        <v>834</v>
      </c>
      <c r="E8" s="894"/>
      <c r="F8" s="896" t="s">
        <v>835</v>
      </c>
      <c r="G8" s="896"/>
      <c r="H8" s="896"/>
      <c r="I8" s="896"/>
      <c r="J8" s="896"/>
      <c r="K8" s="896"/>
      <c r="L8" s="897"/>
      <c r="M8" s="900" t="s">
        <v>550</v>
      </c>
    </row>
    <row r="9" spans="1:13" s="55" customFormat="1" ht="8.25" customHeight="1">
      <c r="A9" s="891"/>
      <c r="B9" s="893"/>
      <c r="C9" s="340"/>
      <c r="D9" s="895"/>
      <c r="E9" s="895"/>
      <c r="F9" s="898"/>
      <c r="G9" s="898"/>
      <c r="H9" s="898"/>
      <c r="I9" s="898"/>
      <c r="J9" s="898"/>
      <c r="K9" s="898"/>
      <c r="L9" s="899"/>
      <c r="M9" s="901"/>
    </row>
    <row r="10" spans="1:14" s="55" customFormat="1" ht="33" customHeight="1">
      <c r="A10" s="891"/>
      <c r="B10" s="893"/>
      <c r="C10" s="178" t="s">
        <v>554</v>
      </c>
      <c r="D10" s="341" t="s">
        <v>3</v>
      </c>
      <c r="E10" s="202" t="s">
        <v>836</v>
      </c>
      <c r="F10" s="178" t="s">
        <v>837</v>
      </c>
      <c r="G10" s="178" t="s">
        <v>838</v>
      </c>
      <c r="H10" s="181" t="s">
        <v>839</v>
      </c>
      <c r="I10" s="178" t="s">
        <v>556</v>
      </c>
      <c r="J10" s="178" t="s">
        <v>557</v>
      </c>
      <c r="K10" s="178" t="s">
        <v>56</v>
      </c>
      <c r="L10" s="342" t="s">
        <v>55</v>
      </c>
      <c r="M10" s="902"/>
      <c r="N10" s="103"/>
    </row>
    <row r="11" spans="1:13" s="55" customFormat="1" ht="9.75">
      <c r="A11" s="343">
        <v>1</v>
      </c>
      <c r="B11" s="61">
        <v>2</v>
      </c>
      <c r="C11" s="344">
        <v>3</v>
      </c>
      <c r="D11" s="345">
        <v>3</v>
      </c>
      <c r="E11" s="346">
        <v>4</v>
      </c>
      <c r="F11" s="344">
        <v>5</v>
      </c>
      <c r="G11" s="344">
        <v>5</v>
      </c>
      <c r="H11" s="344">
        <v>7</v>
      </c>
      <c r="I11" s="344">
        <v>5</v>
      </c>
      <c r="J11" s="344">
        <v>6</v>
      </c>
      <c r="K11" s="344">
        <v>8</v>
      </c>
      <c r="L11" s="347">
        <v>9</v>
      </c>
      <c r="M11" s="348">
        <v>7</v>
      </c>
    </row>
    <row r="12" spans="1:14" s="67" customFormat="1" ht="11.25">
      <c r="A12" s="903" t="s">
        <v>47</v>
      </c>
      <c r="B12" s="904"/>
      <c r="C12" s="63"/>
      <c r="D12" s="349"/>
      <c r="E12" s="350"/>
      <c r="F12" s="64">
        <f>SUM(F13:F15)</f>
        <v>10308992.321</v>
      </c>
      <c r="G12" s="64">
        <f>SUM(G13:G15)</f>
        <v>10308992.321</v>
      </c>
      <c r="H12" s="64">
        <f>H18+H588+H834+H900+H940</f>
        <v>10179628.836620001</v>
      </c>
      <c r="I12" s="351" t="e">
        <f aca="true" t="shared" si="0" ref="I12:L15">I18+I588+I834+I900+I940</f>
        <v>#REF!</v>
      </c>
      <c r="J12" s="351" t="e">
        <f t="shared" si="0"/>
        <v>#REF!</v>
      </c>
      <c r="K12" s="351">
        <f>K18+K588+K834+K900+K940</f>
        <v>10083669.271069998</v>
      </c>
      <c r="L12" s="352">
        <f t="shared" si="0"/>
        <v>10064107.051039997</v>
      </c>
      <c r="M12" s="65"/>
      <c r="N12" s="68"/>
    </row>
    <row r="13" spans="1:14" s="67" customFormat="1" ht="12.75" customHeight="1">
      <c r="A13" s="764" t="s">
        <v>7</v>
      </c>
      <c r="B13" s="765"/>
      <c r="C13" s="69"/>
      <c r="D13" s="349"/>
      <c r="E13" s="350"/>
      <c r="F13" s="64">
        <f aca="true" t="shared" si="1" ref="F13:G15">F19+F589+F835+F901+F941</f>
        <v>13823.099999999999</v>
      </c>
      <c r="G13" s="64">
        <f t="shared" si="1"/>
        <v>13823.099999999999</v>
      </c>
      <c r="H13" s="64">
        <f>H19+H589+H835+H901+H941</f>
        <v>247344.42618999997</v>
      </c>
      <c r="I13" s="64">
        <f t="shared" si="0"/>
        <v>0</v>
      </c>
      <c r="J13" s="64">
        <f t="shared" si="0"/>
        <v>0</v>
      </c>
      <c r="K13" s="64">
        <f t="shared" si="0"/>
        <v>243829.47004999997</v>
      </c>
      <c r="L13" s="353">
        <f t="shared" si="0"/>
        <v>243787.53095</v>
      </c>
      <c r="M13" s="70"/>
      <c r="N13" s="68"/>
    </row>
    <row r="14" spans="1:14" s="67" customFormat="1" ht="12.75" customHeight="1">
      <c r="A14" s="757" t="s">
        <v>14</v>
      </c>
      <c r="B14" s="758"/>
      <c r="C14" s="69"/>
      <c r="D14" s="349"/>
      <c r="E14" s="350"/>
      <c r="F14" s="64">
        <f t="shared" si="1"/>
        <v>10225394.49</v>
      </c>
      <c r="G14" s="64">
        <f t="shared" si="1"/>
        <v>10225394.49</v>
      </c>
      <c r="H14" s="64">
        <f>H20+H590+H836+H902+H942</f>
        <v>9894889.119269999</v>
      </c>
      <c r="I14" s="64">
        <f t="shared" si="0"/>
        <v>1374089.5653</v>
      </c>
      <c r="J14" s="64">
        <f t="shared" si="0"/>
        <v>1374089.5653</v>
      </c>
      <c r="K14" s="64">
        <f>K20+K590+K836+K902+K942</f>
        <v>9802444.509859998</v>
      </c>
      <c r="L14" s="353">
        <f t="shared" si="0"/>
        <v>9782924.228929998</v>
      </c>
      <c r="M14" s="70"/>
      <c r="N14" s="68"/>
    </row>
    <row r="15" spans="1:14" s="67" customFormat="1" ht="12.75" customHeight="1">
      <c r="A15" s="764" t="s">
        <v>15</v>
      </c>
      <c r="B15" s="765"/>
      <c r="C15" s="69"/>
      <c r="D15" s="349"/>
      <c r="E15" s="350"/>
      <c r="F15" s="64">
        <f t="shared" si="1"/>
        <v>69774.73099999999</v>
      </c>
      <c r="G15" s="64">
        <f t="shared" si="1"/>
        <v>69774.73099999999</v>
      </c>
      <c r="H15" s="64">
        <f>H21+H591+H837+H903+H943</f>
        <v>37395.29116</v>
      </c>
      <c r="I15" s="71">
        <f t="shared" si="0"/>
        <v>0</v>
      </c>
      <c r="J15" s="71">
        <f t="shared" si="0"/>
        <v>0</v>
      </c>
      <c r="K15" s="71">
        <f t="shared" si="0"/>
        <v>37395.29116</v>
      </c>
      <c r="L15" s="354">
        <f t="shared" si="0"/>
        <v>37395.29116</v>
      </c>
      <c r="M15" s="70"/>
      <c r="N15" s="68"/>
    </row>
    <row r="16" spans="1:14" s="67" customFormat="1" ht="21" customHeight="1">
      <c r="A16" s="766" t="s">
        <v>558</v>
      </c>
      <c r="B16" s="767"/>
      <c r="C16" s="355"/>
      <c r="D16" s="356"/>
      <c r="E16" s="357"/>
      <c r="F16" s="358">
        <f>F22</f>
        <v>0</v>
      </c>
      <c r="G16" s="358">
        <f aca="true" t="shared" si="2" ref="G16:L16">G22</f>
        <v>0</v>
      </c>
      <c r="H16" s="358">
        <f t="shared" si="2"/>
        <v>0</v>
      </c>
      <c r="I16" s="73">
        <f t="shared" si="2"/>
        <v>0</v>
      </c>
      <c r="J16" s="73">
        <f t="shared" si="2"/>
        <v>0</v>
      </c>
      <c r="K16" s="73">
        <f t="shared" si="2"/>
        <v>0</v>
      </c>
      <c r="L16" s="353">
        <f t="shared" si="2"/>
        <v>0</v>
      </c>
      <c r="M16" s="359"/>
      <c r="N16" s="68"/>
    </row>
    <row r="17" spans="1:16" s="55" customFormat="1" ht="33.75" customHeight="1">
      <c r="A17" s="360" t="s">
        <v>51</v>
      </c>
      <c r="B17" s="76" t="s">
        <v>559</v>
      </c>
      <c r="C17" s="361">
        <f aca="true" t="shared" si="3" ref="C17:L17">C24+C74+C139+C237+C300+C413+C567+C350</f>
        <v>9681892.33911</v>
      </c>
      <c r="D17" s="362"/>
      <c r="E17" s="363"/>
      <c r="F17" s="364"/>
      <c r="G17" s="364"/>
      <c r="H17" s="365">
        <f t="shared" si="3"/>
        <v>8913256.90891</v>
      </c>
      <c r="I17" s="79">
        <f t="shared" si="3"/>
        <v>384317.71510000003</v>
      </c>
      <c r="J17" s="79">
        <f t="shared" si="3"/>
        <v>384317.71510000003</v>
      </c>
      <c r="K17" s="80">
        <f t="shared" si="3"/>
        <v>8840278.236759998</v>
      </c>
      <c r="L17" s="366">
        <f t="shared" si="3"/>
        <v>8820716.01673</v>
      </c>
      <c r="M17" s="367" t="s">
        <v>560</v>
      </c>
      <c r="N17" s="68"/>
      <c r="P17" s="67"/>
    </row>
    <row r="18" spans="1:16" s="55" customFormat="1" ht="12.75" customHeight="1">
      <c r="A18" s="768" t="s">
        <v>47</v>
      </c>
      <c r="B18" s="769"/>
      <c r="C18" s="84"/>
      <c r="D18" s="368"/>
      <c r="E18" s="369"/>
      <c r="F18" s="85">
        <f>SUM(F19:F21)</f>
        <v>9054709.101000002</v>
      </c>
      <c r="G18" s="85">
        <f>SUM(G19:G21)</f>
        <v>9054709.101000002</v>
      </c>
      <c r="H18" s="370">
        <f aca="true" t="shared" si="4" ref="H18:L21">H24+H74+H139+H237+H300+H350+H413+H567</f>
        <v>8913256.90891</v>
      </c>
      <c r="I18" s="86">
        <f t="shared" si="4"/>
        <v>384317.71510000003</v>
      </c>
      <c r="J18" s="87">
        <f t="shared" si="4"/>
        <v>384317.71510000003</v>
      </c>
      <c r="K18" s="88">
        <f t="shared" si="4"/>
        <v>8840278.236759998</v>
      </c>
      <c r="L18" s="371">
        <f t="shared" si="4"/>
        <v>8820716.016729997</v>
      </c>
      <c r="M18" s="89"/>
      <c r="N18" s="68"/>
      <c r="P18" s="67"/>
    </row>
    <row r="19" spans="1:16" s="55" customFormat="1" ht="12.75" customHeight="1">
      <c r="A19" s="768" t="s">
        <v>7</v>
      </c>
      <c r="B19" s="769"/>
      <c r="C19" s="84"/>
      <c r="D19" s="368"/>
      <c r="E19" s="369"/>
      <c r="F19" s="85">
        <f>F25+F75+F140+F238+F301</f>
        <v>7626.4</v>
      </c>
      <c r="G19" s="85">
        <f>G25+G75+G140+G238+G301</f>
        <v>7626.4</v>
      </c>
      <c r="H19" s="372">
        <f>H25+H75+H140+H238+H301+H351+H414+H568</f>
        <v>241082.12618999998</v>
      </c>
      <c r="I19" s="92">
        <f t="shared" si="4"/>
        <v>0</v>
      </c>
      <c r="J19" s="92">
        <f t="shared" si="4"/>
        <v>0</v>
      </c>
      <c r="K19" s="92">
        <f t="shared" si="4"/>
        <v>237567.17005</v>
      </c>
      <c r="L19" s="371">
        <f t="shared" si="4"/>
        <v>237525.23095</v>
      </c>
      <c r="M19" s="372">
        <f>M25+M75+M140+M238+M301+M351+M414+M568</f>
        <v>0</v>
      </c>
      <c r="N19" s="68"/>
      <c r="P19" s="67"/>
    </row>
    <row r="20" spans="1:16" s="55" customFormat="1" ht="12.75" customHeight="1">
      <c r="A20" s="768" t="s">
        <v>14</v>
      </c>
      <c r="B20" s="769"/>
      <c r="C20" s="84"/>
      <c r="D20" s="368"/>
      <c r="E20" s="369"/>
      <c r="F20" s="85">
        <f>F26+F76+F141+F239+F302+F352+F415+F569</f>
        <v>8977307.97</v>
      </c>
      <c r="G20" s="85">
        <f>G26+G76+G141+G239+G302+G352+G415+G569</f>
        <v>8977307.97</v>
      </c>
      <c r="H20" s="370">
        <f>H26+H76+H141+H239+H302+H352+H415+H569</f>
        <v>8634779.491559999</v>
      </c>
      <c r="I20" s="85">
        <f t="shared" si="4"/>
        <v>384317.71510000003</v>
      </c>
      <c r="J20" s="85">
        <f t="shared" si="4"/>
        <v>384317.71510000003</v>
      </c>
      <c r="K20" s="85">
        <f>K26+K76+K141+K239+K302+K352+K415+K569</f>
        <v>8565315.775549999</v>
      </c>
      <c r="L20" s="371">
        <f>L26+L76+L141+L239+L302+L352+L415+L569</f>
        <v>8545795.49462</v>
      </c>
      <c r="M20" s="89"/>
      <c r="N20" s="68"/>
      <c r="P20" s="67"/>
    </row>
    <row r="21" spans="1:16" s="55" customFormat="1" ht="12.75" customHeight="1">
      <c r="A21" s="772" t="s">
        <v>15</v>
      </c>
      <c r="B21" s="773"/>
      <c r="C21" s="93"/>
      <c r="D21" s="368"/>
      <c r="E21" s="369"/>
      <c r="F21" s="94">
        <f>F27+F77+F142+F240+F303+F353+F416+F570</f>
        <v>69774.73099999999</v>
      </c>
      <c r="G21" s="94">
        <f>G27+G77+G142+G240+G303+G353+G416+G570</f>
        <v>69774.73099999999</v>
      </c>
      <c r="H21" s="373">
        <f>H27+H77+H142+H240+H303+H353+H416+H570</f>
        <v>37395.29116</v>
      </c>
      <c r="I21" s="95">
        <f t="shared" si="4"/>
        <v>0</v>
      </c>
      <c r="J21" s="96">
        <f t="shared" si="4"/>
        <v>0</v>
      </c>
      <c r="K21" s="92">
        <f t="shared" si="4"/>
        <v>37395.29116</v>
      </c>
      <c r="L21" s="371">
        <f t="shared" si="4"/>
        <v>37395.29116</v>
      </c>
      <c r="M21" s="97">
        <f>M27+M77+M142+M240+M303+M353+M416+M570</f>
        <v>0</v>
      </c>
      <c r="N21" s="68"/>
      <c r="P21" s="67"/>
    </row>
    <row r="22" spans="1:16" s="55" customFormat="1" ht="22.5" customHeight="1">
      <c r="A22" s="774" t="s">
        <v>558</v>
      </c>
      <c r="B22" s="775"/>
      <c r="C22" s="88"/>
      <c r="D22" s="374"/>
      <c r="E22" s="375"/>
      <c r="F22" s="376">
        <v>0</v>
      </c>
      <c r="G22" s="376">
        <v>0</v>
      </c>
      <c r="H22" s="377">
        <f aca="true" t="shared" si="5" ref="H22:M22">H417</f>
        <v>0</v>
      </c>
      <c r="I22" s="99">
        <f t="shared" si="5"/>
        <v>0</v>
      </c>
      <c r="J22" s="99">
        <f t="shared" si="5"/>
        <v>0</v>
      </c>
      <c r="K22" s="98">
        <f t="shared" si="5"/>
        <v>0</v>
      </c>
      <c r="L22" s="378">
        <f t="shared" si="5"/>
        <v>0</v>
      </c>
      <c r="M22" s="379">
        <f t="shared" si="5"/>
        <v>0</v>
      </c>
      <c r="N22" s="68"/>
      <c r="P22" s="67"/>
    </row>
    <row r="23" spans="1:16" s="109" customFormat="1" ht="21" customHeight="1">
      <c r="A23" s="380" t="s">
        <v>8</v>
      </c>
      <c r="B23" s="317" t="s">
        <v>561</v>
      </c>
      <c r="C23" s="381"/>
      <c r="D23" s="382"/>
      <c r="E23" s="383"/>
      <c r="F23" s="104"/>
      <c r="G23" s="104"/>
      <c r="H23" s="384"/>
      <c r="I23" s="104"/>
      <c r="J23" s="104"/>
      <c r="K23" s="105"/>
      <c r="L23" s="385"/>
      <c r="M23" s="386"/>
      <c r="N23" s="68"/>
      <c r="P23" s="67"/>
    </row>
    <row r="24" spans="1:16" s="109" customFormat="1" ht="10.5" customHeight="1">
      <c r="A24" s="781" t="s">
        <v>47</v>
      </c>
      <c r="B24" s="782"/>
      <c r="C24" s="387">
        <f aca="true" t="shared" si="6" ref="C24:L24">SUM(C25:C29)</f>
        <v>2088857.22529</v>
      </c>
      <c r="D24" s="388"/>
      <c r="E24" s="389"/>
      <c r="F24" s="153">
        <f>SUM(F25:F29)</f>
        <v>2053961.538</v>
      </c>
      <c r="G24" s="153">
        <f>SUM(G25:G29)</f>
        <v>2053961.538</v>
      </c>
      <c r="H24" s="267">
        <f>SUM(H25:H29)</f>
        <v>2085364.82529</v>
      </c>
      <c r="I24" s="153">
        <f t="shared" si="6"/>
        <v>1746.2</v>
      </c>
      <c r="J24" s="153">
        <f t="shared" si="6"/>
        <v>1746.2</v>
      </c>
      <c r="K24" s="153">
        <f t="shared" si="6"/>
        <v>2076800.99576</v>
      </c>
      <c r="L24" s="390">
        <f t="shared" si="6"/>
        <v>2076788.9726800001</v>
      </c>
      <c r="M24" s="386"/>
      <c r="N24" s="68"/>
      <c r="P24" s="67"/>
    </row>
    <row r="25" spans="1:16" s="109" customFormat="1" ht="10.5" customHeight="1">
      <c r="A25" s="781" t="s">
        <v>7</v>
      </c>
      <c r="B25" s="782"/>
      <c r="C25" s="387">
        <f>SUM(H25:J25)</f>
        <v>0</v>
      </c>
      <c r="D25" s="388"/>
      <c r="E25" s="389"/>
      <c r="F25" s="153"/>
      <c r="G25" s="153"/>
      <c r="H25" s="267"/>
      <c r="I25" s="153"/>
      <c r="J25" s="153"/>
      <c r="K25" s="161"/>
      <c r="L25" s="391"/>
      <c r="M25" s="386"/>
      <c r="N25" s="68"/>
      <c r="P25" s="67"/>
    </row>
    <row r="26" spans="1:16" s="109" customFormat="1" ht="11.25" customHeight="1">
      <c r="A26" s="781" t="s">
        <v>14</v>
      </c>
      <c r="B26" s="782"/>
      <c r="C26" s="387">
        <f>SUM(H26:J26)</f>
        <v>2071057.96605</v>
      </c>
      <c r="D26" s="388"/>
      <c r="E26" s="389"/>
      <c r="F26" s="153">
        <f>F34+F41+F48+F55+F62+F69</f>
        <v>1999310.304</v>
      </c>
      <c r="G26" s="153">
        <f aca="true" t="shared" si="7" ref="G26:L26">G34+G41+G48+G55+G62+G69</f>
        <v>1999310.304</v>
      </c>
      <c r="H26" s="267">
        <f t="shared" si="7"/>
        <v>2067565.56605</v>
      </c>
      <c r="I26" s="153">
        <f t="shared" si="7"/>
        <v>1746.2</v>
      </c>
      <c r="J26" s="153">
        <f t="shared" si="7"/>
        <v>1746.2</v>
      </c>
      <c r="K26" s="153">
        <f t="shared" si="7"/>
        <v>2059001.73652</v>
      </c>
      <c r="L26" s="390">
        <f t="shared" si="7"/>
        <v>2058989.71344</v>
      </c>
      <c r="M26" s="386"/>
      <c r="N26" s="68"/>
      <c r="P26" s="67"/>
    </row>
    <row r="27" spans="1:16" s="109" customFormat="1" ht="9.75" customHeight="1">
      <c r="A27" s="781" t="s">
        <v>15</v>
      </c>
      <c r="B27" s="782"/>
      <c r="C27" s="387">
        <f>SUM(H27:J27)</f>
        <v>17799.25924</v>
      </c>
      <c r="D27" s="388"/>
      <c r="E27" s="389"/>
      <c r="F27" s="154">
        <f>F63</f>
        <v>54651.234</v>
      </c>
      <c r="G27" s="154">
        <f>G63</f>
        <v>54651.234</v>
      </c>
      <c r="H27" s="267">
        <f>H35+H42+H49+H56+H63</f>
        <v>17799.25924</v>
      </c>
      <c r="I27" s="153">
        <f>I35+I42+I49+I56+I63</f>
        <v>0</v>
      </c>
      <c r="J27" s="153">
        <f>J35+J42+J49+J56+J63</f>
        <v>0</v>
      </c>
      <c r="K27" s="153">
        <f>K35+K42+K49+K56+K63</f>
        <v>17799.25924</v>
      </c>
      <c r="L27" s="390">
        <f>L35+L42+L49+L56+L63</f>
        <v>17799.25924</v>
      </c>
      <c r="M27" s="386"/>
      <c r="N27" s="68"/>
      <c r="P27" s="67"/>
    </row>
    <row r="28" spans="1:16" s="109" customFormat="1" ht="12.75" customHeight="1" hidden="1">
      <c r="A28" s="781" t="s">
        <v>16</v>
      </c>
      <c r="B28" s="782"/>
      <c r="C28" s="110">
        <f>SUM(H28:J28)</f>
        <v>0</v>
      </c>
      <c r="D28" s="392"/>
      <c r="E28" s="393"/>
      <c r="F28" s="104"/>
      <c r="G28" s="104"/>
      <c r="H28" s="111"/>
      <c r="I28" s="111"/>
      <c r="J28" s="111"/>
      <c r="K28" s="106"/>
      <c r="L28" s="385"/>
      <c r="M28" s="386"/>
      <c r="N28" s="68"/>
      <c r="P28" s="67"/>
    </row>
    <row r="29" spans="1:16" s="109" customFormat="1" ht="10.5" customHeight="1" hidden="1">
      <c r="A29" s="783" t="s">
        <v>5</v>
      </c>
      <c r="B29" s="784"/>
      <c r="C29" s="113">
        <f>SUM(H29:J29)</f>
        <v>0</v>
      </c>
      <c r="D29" s="394"/>
      <c r="E29" s="395"/>
      <c r="F29" s="114"/>
      <c r="G29" s="114"/>
      <c r="H29" s="114"/>
      <c r="I29" s="114">
        <f>I37+I44+I51+I58+I65</f>
        <v>0</v>
      </c>
      <c r="J29" s="114">
        <f>J37+J44+J51+J58+J65</f>
        <v>0</v>
      </c>
      <c r="K29" s="115"/>
      <c r="L29" s="396"/>
      <c r="M29" s="397"/>
      <c r="N29" s="68"/>
      <c r="P29" s="67"/>
    </row>
    <row r="30" spans="1:16" s="109" customFormat="1" ht="40.5" customHeight="1" hidden="1">
      <c r="A30" s="398"/>
      <c r="B30" s="118" t="s">
        <v>563</v>
      </c>
      <c r="C30" s="119" t="s">
        <v>560</v>
      </c>
      <c r="D30" s="215"/>
      <c r="E30" s="119"/>
      <c r="F30" s="105"/>
      <c r="G30" s="105"/>
      <c r="H30" s="120" t="s">
        <v>560</v>
      </c>
      <c r="I30" s="121"/>
      <c r="J30" s="121"/>
      <c r="K30" s="122"/>
      <c r="L30" s="399"/>
      <c r="M30" s="400" t="s">
        <v>560</v>
      </c>
      <c r="N30" s="68"/>
      <c r="P30" s="67"/>
    </row>
    <row r="31" spans="1:16" s="109" customFormat="1" ht="119.25" customHeight="1">
      <c r="A31" s="380" t="s">
        <v>11</v>
      </c>
      <c r="B31" s="317" t="s">
        <v>564</v>
      </c>
      <c r="C31" s="105"/>
      <c r="D31" s="401">
        <v>813</v>
      </c>
      <c r="E31" s="232" t="s">
        <v>840</v>
      </c>
      <c r="F31" s="402"/>
      <c r="G31" s="402"/>
      <c r="H31" s="105"/>
      <c r="I31" s="105"/>
      <c r="J31" s="105"/>
      <c r="K31" s="105"/>
      <c r="L31" s="403"/>
      <c r="M31" s="905" t="s">
        <v>565</v>
      </c>
      <c r="N31" s="68"/>
      <c r="P31" s="67"/>
    </row>
    <row r="32" spans="1:16" s="109" customFormat="1" ht="9.75" customHeight="1">
      <c r="A32" s="768" t="s">
        <v>47</v>
      </c>
      <c r="B32" s="769"/>
      <c r="C32" s="111">
        <f aca="true" t="shared" si="8" ref="C32:L32">SUM(C33:C37)</f>
        <v>1633278.94197</v>
      </c>
      <c r="D32" s="388"/>
      <c r="E32" s="389"/>
      <c r="F32" s="402">
        <f>SUM(F33:F37)</f>
        <v>1546378</v>
      </c>
      <c r="G32" s="402">
        <f>SUM(G33:G37)</f>
        <v>1546378</v>
      </c>
      <c r="H32" s="111">
        <f t="shared" si="8"/>
        <v>1633278.94197</v>
      </c>
      <c r="I32" s="111">
        <f t="shared" si="8"/>
        <v>0</v>
      </c>
      <c r="J32" s="111">
        <f t="shared" si="8"/>
        <v>0</v>
      </c>
      <c r="K32" s="111">
        <f t="shared" si="8"/>
        <v>1627435.42034</v>
      </c>
      <c r="L32" s="404">
        <f t="shared" si="8"/>
        <v>1627435.42034</v>
      </c>
      <c r="M32" s="906"/>
      <c r="N32" s="68"/>
      <c r="P32" s="67"/>
    </row>
    <row r="33" spans="1:16" s="109" customFormat="1" ht="9.75" customHeight="1">
      <c r="A33" s="768" t="s">
        <v>7</v>
      </c>
      <c r="B33" s="769"/>
      <c r="C33" s="111">
        <f>SUM(H33:J33)</f>
        <v>0</v>
      </c>
      <c r="D33" s="388"/>
      <c r="E33" s="389"/>
      <c r="F33" s="111"/>
      <c r="G33" s="111"/>
      <c r="H33" s="111"/>
      <c r="I33" s="111"/>
      <c r="J33" s="111"/>
      <c r="K33" s="111"/>
      <c r="L33" s="404"/>
      <c r="M33" s="906"/>
      <c r="N33" s="68"/>
      <c r="P33" s="67"/>
    </row>
    <row r="34" spans="1:16" s="109" customFormat="1" ht="11.25" customHeight="1">
      <c r="A34" s="768" t="s">
        <v>14</v>
      </c>
      <c r="B34" s="769"/>
      <c r="C34" s="111">
        <f>SUM(H34:J34)</f>
        <v>1633278.94197</v>
      </c>
      <c r="D34" s="388"/>
      <c r="E34" s="389"/>
      <c r="F34" s="111">
        <v>1546378</v>
      </c>
      <c r="G34" s="111">
        <v>1546378</v>
      </c>
      <c r="H34" s="111">
        <v>1633278.94197</v>
      </c>
      <c r="I34" s="111"/>
      <c r="J34" s="111"/>
      <c r="K34" s="111">
        <v>1627435.42034</v>
      </c>
      <c r="L34" s="404">
        <v>1627435.42034</v>
      </c>
      <c r="M34" s="906"/>
      <c r="N34" s="68"/>
      <c r="P34" s="67"/>
    </row>
    <row r="35" spans="1:16" s="109" customFormat="1" ht="9.75" customHeight="1">
      <c r="A35" s="768" t="s">
        <v>15</v>
      </c>
      <c r="B35" s="769"/>
      <c r="C35" s="111">
        <f>SUM(H35:J35)</f>
        <v>0</v>
      </c>
      <c r="D35" s="388"/>
      <c r="E35" s="389"/>
      <c r="F35" s="111"/>
      <c r="G35" s="111"/>
      <c r="H35" s="111"/>
      <c r="I35" s="111"/>
      <c r="J35" s="111"/>
      <c r="K35" s="111"/>
      <c r="L35" s="404"/>
      <c r="M35" s="906"/>
      <c r="N35" s="68"/>
      <c r="P35" s="67"/>
    </row>
    <row r="36" spans="1:16" s="109" customFormat="1" ht="12.75" customHeight="1">
      <c r="A36" s="768" t="s">
        <v>16</v>
      </c>
      <c r="B36" s="769"/>
      <c r="C36" s="111">
        <f>SUM(H36:J36)</f>
        <v>0</v>
      </c>
      <c r="D36" s="388"/>
      <c r="E36" s="389"/>
      <c r="F36" s="111"/>
      <c r="G36" s="111"/>
      <c r="H36" s="111"/>
      <c r="I36" s="111"/>
      <c r="J36" s="111"/>
      <c r="K36" s="111"/>
      <c r="L36" s="404"/>
      <c r="M36" s="907"/>
      <c r="N36" s="68"/>
      <c r="P36" s="67"/>
    </row>
    <row r="37" spans="1:16" s="109" customFormat="1" ht="9.75" customHeight="1">
      <c r="A37" s="811" t="s">
        <v>5</v>
      </c>
      <c r="B37" s="812"/>
      <c r="C37" s="115">
        <f>SUM(H37:J37)</f>
        <v>0</v>
      </c>
      <c r="D37" s="405"/>
      <c r="E37" s="406"/>
      <c r="F37" s="114"/>
      <c r="G37" s="114"/>
      <c r="H37" s="115"/>
      <c r="I37" s="115"/>
      <c r="J37" s="115"/>
      <c r="K37" s="115"/>
      <c r="L37" s="396"/>
      <c r="M37" s="908"/>
      <c r="N37" s="68"/>
      <c r="P37" s="67"/>
    </row>
    <row r="38" spans="1:16" s="109" customFormat="1" ht="128.25" customHeight="1">
      <c r="A38" s="380" t="s">
        <v>567</v>
      </c>
      <c r="B38" s="317" t="s">
        <v>268</v>
      </c>
      <c r="C38" s="105"/>
      <c r="D38" s="401">
        <v>813</v>
      </c>
      <c r="E38" s="232" t="s">
        <v>841</v>
      </c>
      <c r="F38" s="104"/>
      <c r="G38" s="104"/>
      <c r="H38" s="105"/>
      <c r="I38" s="105"/>
      <c r="J38" s="105"/>
      <c r="K38" s="105"/>
      <c r="L38" s="403"/>
      <c r="M38" s="905" t="s">
        <v>568</v>
      </c>
      <c r="N38" s="68"/>
      <c r="P38" s="67"/>
    </row>
    <row r="39" spans="1:16" s="109" customFormat="1" ht="10.5" customHeight="1">
      <c r="A39" s="768" t="s">
        <v>47</v>
      </c>
      <c r="B39" s="769"/>
      <c r="C39" s="111">
        <f aca="true" t="shared" si="9" ref="C39:L39">SUM(C40:C44)</f>
        <v>3492.4</v>
      </c>
      <c r="D39" s="388"/>
      <c r="E39" s="389"/>
      <c r="F39" s="111">
        <f>SUM(F40:F44)</f>
        <v>1746.2</v>
      </c>
      <c r="G39" s="111">
        <f>SUM(G40:G44)</f>
        <v>1746.2</v>
      </c>
      <c r="H39" s="111">
        <f t="shared" si="9"/>
        <v>0</v>
      </c>
      <c r="I39" s="111">
        <f t="shared" si="9"/>
        <v>1746.2</v>
      </c>
      <c r="J39" s="111">
        <f t="shared" si="9"/>
        <v>1746.2</v>
      </c>
      <c r="K39" s="111">
        <f t="shared" si="9"/>
        <v>0</v>
      </c>
      <c r="L39" s="404">
        <f t="shared" si="9"/>
        <v>0</v>
      </c>
      <c r="M39" s="906"/>
      <c r="N39" s="68"/>
      <c r="P39" s="67"/>
    </row>
    <row r="40" spans="1:16" s="109" customFormat="1" ht="10.5" customHeight="1">
      <c r="A40" s="768" t="s">
        <v>7</v>
      </c>
      <c r="B40" s="769"/>
      <c r="C40" s="111">
        <f>SUM(H40:J40)</f>
        <v>0</v>
      </c>
      <c r="D40" s="388"/>
      <c r="E40" s="389"/>
      <c r="F40" s="111"/>
      <c r="G40" s="111"/>
      <c r="H40" s="111"/>
      <c r="I40" s="111"/>
      <c r="J40" s="111"/>
      <c r="K40" s="111"/>
      <c r="L40" s="404"/>
      <c r="M40" s="906"/>
      <c r="N40" s="68"/>
      <c r="P40" s="67"/>
    </row>
    <row r="41" spans="1:16" s="109" customFormat="1" ht="11.25" customHeight="1">
      <c r="A41" s="768" t="s">
        <v>14</v>
      </c>
      <c r="B41" s="769"/>
      <c r="C41" s="111">
        <f>SUM(H41:J41)</f>
        <v>3492.4</v>
      </c>
      <c r="D41" s="388"/>
      <c r="E41" s="389"/>
      <c r="F41" s="114">
        <v>1746.2</v>
      </c>
      <c r="G41" s="114">
        <v>1746.2</v>
      </c>
      <c r="H41" s="111">
        <v>0</v>
      </c>
      <c r="I41" s="111">
        <v>1746.2</v>
      </c>
      <c r="J41" s="111">
        <v>1746.2</v>
      </c>
      <c r="K41" s="111">
        <v>0</v>
      </c>
      <c r="L41" s="404">
        <v>0</v>
      </c>
      <c r="M41" s="906"/>
      <c r="N41" s="68"/>
      <c r="P41" s="67"/>
    </row>
    <row r="42" spans="1:16" s="109" customFormat="1" ht="10.5" customHeight="1" hidden="1">
      <c r="A42" s="783" t="s">
        <v>15</v>
      </c>
      <c r="B42" s="784"/>
      <c r="C42" s="111">
        <f>SUM(H42:J42)</f>
        <v>0</v>
      </c>
      <c r="D42" s="388"/>
      <c r="E42" s="389"/>
      <c r="F42" s="104"/>
      <c r="G42" s="104"/>
      <c r="H42" s="111"/>
      <c r="I42" s="111"/>
      <c r="J42" s="111"/>
      <c r="K42" s="111"/>
      <c r="L42" s="404"/>
      <c r="M42" s="906"/>
      <c r="N42" s="68"/>
      <c r="P42" s="67"/>
    </row>
    <row r="43" spans="1:16" s="109" customFormat="1" ht="11.25" customHeight="1" hidden="1">
      <c r="A43" s="793" t="s">
        <v>16</v>
      </c>
      <c r="B43" s="794"/>
      <c r="C43" s="111">
        <f>SUM(H43:J43)</f>
        <v>0</v>
      </c>
      <c r="D43" s="388"/>
      <c r="E43" s="389"/>
      <c r="F43" s="114"/>
      <c r="G43" s="114"/>
      <c r="H43" s="111"/>
      <c r="I43" s="111"/>
      <c r="J43" s="111"/>
      <c r="K43" s="111"/>
      <c r="L43" s="404"/>
      <c r="M43" s="407"/>
      <c r="N43" s="68"/>
      <c r="P43" s="67"/>
    </row>
    <row r="44" spans="1:16" s="109" customFormat="1" ht="10.5" customHeight="1" hidden="1">
      <c r="A44" s="795" t="s">
        <v>5</v>
      </c>
      <c r="B44" s="796"/>
      <c r="C44" s="114">
        <f>SUM(H44:J44)</f>
        <v>0</v>
      </c>
      <c r="D44" s="408"/>
      <c r="E44" s="409"/>
      <c r="F44" s="105"/>
      <c r="G44" s="105"/>
      <c r="H44" s="114"/>
      <c r="I44" s="114"/>
      <c r="J44" s="114"/>
      <c r="K44" s="114"/>
      <c r="L44" s="410"/>
      <c r="M44" s="411"/>
      <c r="N44" s="68"/>
      <c r="P44" s="67"/>
    </row>
    <row r="45" spans="1:16" s="109" customFormat="1" ht="55.5" customHeight="1">
      <c r="A45" s="380" t="s">
        <v>569</v>
      </c>
      <c r="B45" s="317" t="s">
        <v>270</v>
      </c>
      <c r="C45" s="105"/>
      <c r="D45" s="401">
        <v>813</v>
      </c>
      <c r="E45" s="232" t="s">
        <v>842</v>
      </c>
      <c r="F45" s="111"/>
      <c r="G45" s="111"/>
      <c r="H45" s="105"/>
      <c r="I45" s="105"/>
      <c r="J45" s="105"/>
      <c r="K45" s="105"/>
      <c r="L45" s="403"/>
      <c r="M45" s="905" t="s">
        <v>570</v>
      </c>
      <c r="N45" s="68"/>
      <c r="P45" s="67"/>
    </row>
    <row r="46" spans="1:16" ht="12.75" customHeight="1">
      <c r="A46" s="768" t="s">
        <v>47</v>
      </c>
      <c r="B46" s="769"/>
      <c r="C46" s="111">
        <f aca="true" t="shared" si="10" ref="C46:L46">SUM(C47:C51)</f>
        <v>92851.84408</v>
      </c>
      <c r="D46" s="388"/>
      <c r="E46" s="389"/>
      <c r="F46" s="111">
        <f>SUM(F47:F51)</f>
        <v>169049</v>
      </c>
      <c r="G46" s="111">
        <f>SUM(G47:G51)</f>
        <v>169049</v>
      </c>
      <c r="H46" s="111">
        <f t="shared" si="10"/>
        <v>92851.84408</v>
      </c>
      <c r="I46" s="111">
        <f t="shared" si="10"/>
        <v>0</v>
      </c>
      <c r="J46" s="111">
        <f t="shared" si="10"/>
        <v>0</v>
      </c>
      <c r="K46" s="111">
        <f t="shared" si="10"/>
        <v>90232.0438</v>
      </c>
      <c r="L46" s="404">
        <f t="shared" si="10"/>
        <v>90232.0438</v>
      </c>
      <c r="M46" s="906"/>
      <c r="N46" s="68"/>
      <c r="P46" s="67"/>
    </row>
    <row r="47" spans="1:16" s="131" customFormat="1" ht="12" customHeight="1">
      <c r="A47" s="768" t="s">
        <v>7</v>
      </c>
      <c r="B47" s="769"/>
      <c r="C47" s="111">
        <f>SUM(H47:J47)</f>
        <v>0</v>
      </c>
      <c r="D47" s="388"/>
      <c r="E47" s="389"/>
      <c r="F47" s="111"/>
      <c r="G47" s="111"/>
      <c r="H47" s="111"/>
      <c r="I47" s="111"/>
      <c r="J47" s="111"/>
      <c r="K47" s="111"/>
      <c r="L47" s="404"/>
      <c r="M47" s="906"/>
      <c r="N47" s="68"/>
      <c r="P47" s="67"/>
    </row>
    <row r="48" spans="1:16" s="131" customFormat="1" ht="12" customHeight="1">
      <c r="A48" s="768" t="s">
        <v>14</v>
      </c>
      <c r="B48" s="769"/>
      <c r="C48" s="111">
        <f>SUM(H48:J48)</f>
        <v>92851.84408</v>
      </c>
      <c r="D48" s="388"/>
      <c r="E48" s="389"/>
      <c r="F48" s="114">
        <f>167409+1640</f>
        <v>169049</v>
      </c>
      <c r="G48" s="114">
        <f>167409+1640</f>
        <v>169049</v>
      </c>
      <c r="H48" s="111">
        <v>92851.84408</v>
      </c>
      <c r="I48" s="111"/>
      <c r="J48" s="111"/>
      <c r="K48" s="111">
        <v>90232.0438</v>
      </c>
      <c r="L48" s="404">
        <v>90232.0438</v>
      </c>
      <c r="M48" s="906"/>
      <c r="N48" s="68"/>
      <c r="P48" s="67"/>
    </row>
    <row r="49" spans="1:16" ht="12.75" customHeight="1" hidden="1">
      <c r="A49" s="768" t="s">
        <v>15</v>
      </c>
      <c r="B49" s="769"/>
      <c r="C49" s="111">
        <f>SUM(H49:J49)</f>
        <v>0</v>
      </c>
      <c r="D49" s="388"/>
      <c r="E49" s="389"/>
      <c r="F49" s="104"/>
      <c r="G49" s="104"/>
      <c r="H49" s="111"/>
      <c r="I49" s="111"/>
      <c r="J49" s="111"/>
      <c r="K49" s="111"/>
      <c r="L49" s="404"/>
      <c r="M49" s="906"/>
      <c r="N49" s="68"/>
      <c r="P49" s="67"/>
    </row>
    <row r="50" spans="1:16" ht="15" customHeight="1" hidden="1">
      <c r="A50" s="768" t="s">
        <v>16</v>
      </c>
      <c r="B50" s="769"/>
      <c r="C50" s="111">
        <f>SUM(H50:J50)</f>
        <v>0</v>
      </c>
      <c r="D50" s="388"/>
      <c r="E50" s="389"/>
      <c r="F50" s="114"/>
      <c r="G50" s="114"/>
      <c r="H50" s="111"/>
      <c r="I50" s="111"/>
      <c r="J50" s="111"/>
      <c r="K50" s="111"/>
      <c r="L50" s="404"/>
      <c r="M50" s="407"/>
      <c r="N50" s="68"/>
      <c r="P50" s="67"/>
    </row>
    <row r="51" spans="1:16" ht="12.75" customHeight="1" hidden="1">
      <c r="A51" s="795" t="s">
        <v>5</v>
      </c>
      <c r="B51" s="796"/>
      <c r="C51" s="114">
        <f>SUM(H51:J51)</f>
        <v>0</v>
      </c>
      <c r="D51" s="408"/>
      <c r="E51" s="409"/>
      <c r="F51" s="133"/>
      <c r="G51" s="133"/>
      <c r="H51" s="114"/>
      <c r="I51" s="114"/>
      <c r="J51" s="114"/>
      <c r="K51" s="114"/>
      <c r="L51" s="410"/>
      <c r="M51" s="411"/>
      <c r="N51" s="68"/>
      <c r="P51" s="67"/>
    </row>
    <row r="52" spans="1:16" ht="71.25" customHeight="1">
      <c r="A52" s="380" t="s">
        <v>572</v>
      </c>
      <c r="B52" s="317" t="s">
        <v>272</v>
      </c>
      <c r="C52" s="132"/>
      <c r="D52" s="401">
        <v>813</v>
      </c>
      <c r="E52" s="232" t="s">
        <v>843</v>
      </c>
      <c r="F52" s="111"/>
      <c r="G52" s="111"/>
      <c r="H52" s="133"/>
      <c r="I52" s="132"/>
      <c r="J52" s="132"/>
      <c r="K52" s="132"/>
      <c r="L52" s="412"/>
      <c r="M52" s="905" t="s">
        <v>573</v>
      </c>
      <c r="N52" s="68"/>
      <c r="P52" s="67"/>
    </row>
    <row r="53" spans="1:16" ht="12.75" customHeight="1">
      <c r="A53" s="768" t="s">
        <v>47</v>
      </c>
      <c r="B53" s="769"/>
      <c r="C53" s="135">
        <f aca="true" t="shared" si="11" ref="C53:C58">SUM(H53:J53)</f>
        <v>1500</v>
      </c>
      <c r="D53" s="388"/>
      <c r="E53" s="389"/>
      <c r="F53" s="111">
        <f aca="true" t="shared" si="12" ref="F53:L53">F54+F55</f>
        <v>1500</v>
      </c>
      <c r="G53" s="111">
        <f t="shared" si="12"/>
        <v>1500</v>
      </c>
      <c r="H53" s="111">
        <f t="shared" si="12"/>
        <v>1500</v>
      </c>
      <c r="I53" s="111">
        <f t="shared" si="12"/>
        <v>0</v>
      </c>
      <c r="J53" s="111">
        <f t="shared" si="12"/>
        <v>0</v>
      </c>
      <c r="K53" s="111">
        <f t="shared" si="12"/>
        <v>1400</v>
      </c>
      <c r="L53" s="404">
        <f t="shared" si="12"/>
        <v>1400</v>
      </c>
      <c r="M53" s="906"/>
      <c r="N53" s="68"/>
      <c r="P53" s="67"/>
    </row>
    <row r="54" spans="1:16" ht="12.75" customHeight="1">
      <c r="A54" s="768" t="s">
        <v>7</v>
      </c>
      <c r="B54" s="769"/>
      <c r="C54" s="135">
        <f t="shared" si="11"/>
        <v>0</v>
      </c>
      <c r="D54" s="388"/>
      <c r="E54" s="389"/>
      <c r="F54" s="148"/>
      <c r="G54" s="148"/>
      <c r="H54" s="111"/>
      <c r="I54" s="135"/>
      <c r="J54" s="135"/>
      <c r="K54" s="135"/>
      <c r="L54" s="413"/>
      <c r="M54" s="906"/>
      <c r="N54" s="68"/>
      <c r="P54" s="67"/>
    </row>
    <row r="55" spans="1:16" ht="12.75" customHeight="1">
      <c r="A55" s="768" t="s">
        <v>14</v>
      </c>
      <c r="B55" s="769"/>
      <c r="C55" s="135">
        <f t="shared" si="11"/>
        <v>1500</v>
      </c>
      <c r="D55" s="388"/>
      <c r="E55" s="414"/>
      <c r="F55" s="111">
        <v>1500</v>
      </c>
      <c r="G55" s="111">
        <v>1500</v>
      </c>
      <c r="H55" s="110">
        <v>1500</v>
      </c>
      <c r="I55" s="135">
        <v>0</v>
      </c>
      <c r="J55" s="135">
        <v>0</v>
      </c>
      <c r="K55" s="111">
        <v>1400</v>
      </c>
      <c r="L55" s="404">
        <v>1400</v>
      </c>
      <c r="M55" s="906"/>
      <c r="N55" s="68"/>
      <c r="P55" s="67"/>
    </row>
    <row r="56" spans="1:16" ht="12.75" customHeight="1">
      <c r="A56" s="795" t="s">
        <v>15</v>
      </c>
      <c r="B56" s="796"/>
      <c r="C56" s="136">
        <f t="shared" si="11"/>
        <v>0</v>
      </c>
      <c r="D56" s="408"/>
      <c r="E56" s="409"/>
      <c r="F56" s="137"/>
      <c r="G56" s="137"/>
      <c r="H56" s="114"/>
      <c r="I56" s="136"/>
      <c r="J56" s="136"/>
      <c r="K56" s="136"/>
      <c r="L56" s="415"/>
      <c r="M56" s="909"/>
      <c r="N56" s="68"/>
      <c r="P56" s="67"/>
    </row>
    <row r="57" spans="1:16" ht="12.75" customHeight="1">
      <c r="A57" s="806" t="s">
        <v>16</v>
      </c>
      <c r="B57" s="807"/>
      <c r="C57" s="137">
        <f t="shared" si="11"/>
        <v>0</v>
      </c>
      <c r="D57" s="405"/>
      <c r="E57" s="406"/>
      <c r="F57" s="139"/>
      <c r="G57" s="139"/>
      <c r="H57" s="137"/>
      <c r="I57" s="137"/>
      <c r="J57" s="137"/>
      <c r="K57" s="137"/>
      <c r="L57" s="416"/>
      <c r="M57" s="417"/>
      <c r="N57" s="68"/>
      <c r="P57" s="67"/>
    </row>
    <row r="58" spans="1:16" ht="12.75" customHeight="1">
      <c r="A58" s="808" t="s">
        <v>5</v>
      </c>
      <c r="B58" s="809"/>
      <c r="C58" s="139">
        <f t="shared" si="11"/>
        <v>0</v>
      </c>
      <c r="D58" s="418"/>
      <c r="E58" s="419"/>
      <c r="F58" s="105"/>
      <c r="G58" s="105"/>
      <c r="H58" s="139"/>
      <c r="I58" s="139"/>
      <c r="J58" s="139"/>
      <c r="K58" s="139"/>
      <c r="L58" s="420"/>
      <c r="M58" s="421"/>
      <c r="N58" s="68"/>
      <c r="P58" s="67"/>
    </row>
    <row r="59" spans="1:16" ht="63.75" customHeight="1">
      <c r="A59" s="380" t="s">
        <v>575</v>
      </c>
      <c r="B59" s="317" t="s">
        <v>576</v>
      </c>
      <c r="C59" s="105"/>
      <c r="D59" s="401">
        <v>813</v>
      </c>
      <c r="E59" s="232" t="s">
        <v>844</v>
      </c>
      <c r="F59" s="111"/>
      <c r="G59" s="111"/>
      <c r="H59" s="105"/>
      <c r="I59" s="105"/>
      <c r="J59" s="105"/>
      <c r="K59" s="105"/>
      <c r="L59" s="403"/>
      <c r="M59" s="905" t="s">
        <v>577</v>
      </c>
      <c r="N59" s="68"/>
      <c r="P59" s="67"/>
    </row>
    <row r="60" spans="1:16" ht="12.75" customHeight="1">
      <c r="A60" s="768" t="s">
        <v>47</v>
      </c>
      <c r="B60" s="769"/>
      <c r="C60" s="111">
        <f aca="true" t="shared" si="13" ref="C60:L60">SUM(C61:C65)</f>
        <v>68580.35923999999</v>
      </c>
      <c r="D60" s="388"/>
      <c r="E60" s="389"/>
      <c r="F60" s="111">
        <f>SUM(F61:F65)</f>
        <v>104432.33799999999</v>
      </c>
      <c r="G60" s="111">
        <f>SUM(G61:G65)</f>
        <v>104432.33799999999</v>
      </c>
      <c r="H60" s="111">
        <f t="shared" si="13"/>
        <v>68580.35923999999</v>
      </c>
      <c r="I60" s="111">
        <f t="shared" si="13"/>
        <v>0</v>
      </c>
      <c r="J60" s="111">
        <f t="shared" si="13"/>
        <v>0</v>
      </c>
      <c r="K60" s="111">
        <f t="shared" si="13"/>
        <v>68579.85162</v>
      </c>
      <c r="L60" s="404">
        <f t="shared" si="13"/>
        <v>68567.82854</v>
      </c>
      <c r="M60" s="906"/>
      <c r="N60" s="68"/>
      <c r="P60" s="67"/>
    </row>
    <row r="61" spans="1:16" ht="12.75" customHeight="1">
      <c r="A61" s="768" t="s">
        <v>7</v>
      </c>
      <c r="B61" s="769"/>
      <c r="C61" s="111">
        <f>SUM(H61:J61)</f>
        <v>0</v>
      </c>
      <c r="D61" s="388"/>
      <c r="E61" s="389"/>
      <c r="F61" s="111"/>
      <c r="G61" s="111"/>
      <c r="H61" s="111"/>
      <c r="I61" s="111"/>
      <c r="J61" s="111"/>
      <c r="K61" s="111"/>
      <c r="L61" s="404"/>
      <c r="M61" s="906"/>
      <c r="N61" s="68"/>
      <c r="P61" s="67"/>
    </row>
    <row r="62" spans="1:16" ht="12.75" customHeight="1">
      <c r="A62" s="768" t="s">
        <v>14</v>
      </c>
      <c r="B62" s="769"/>
      <c r="C62" s="111">
        <f>SUM(H62:J62)</f>
        <v>50781.1</v>
      </c>
      <c r="D62" s="388"/>
      <c r="E62" s="389"/>
      <c r="F62" s="111">
        <v>49781.104</v>
      </c>
      <c r="G62" s="111">
        <v>49781.104</v>
      </c>
      <c r="H62" s="111">
        <v>50781.1</v>
      </c>
      <c r="I62" s="111"/>
      <c r="J62" s="111"/>
      <c r="K62" s="111">
        <v>50780.59238</v>
      </c>
      <c r="L62" s="404">
        <f>50780.59238-12.02308</f>
        <v>50768.5693</v>
      </c>
      <c r="M62" s="906"/>
      <c r="N62" s="68"/>
      <c r="P62" s="67"/>
    </row>
    <row r="63" spans="1:16" ht="15.75" customHeight="1">
      <c r="A63" s="795" t="s">
        <v>15</v>
      </c>
      <c r="B63" s="796"/>
      <c r="C63" s="114">
        <f>SUM(H63:J63)</f>
        <v>17799.25924</v>
      </c>
      <c r="D63" s="408"/>
      <c r="E63" s="409"/>
      <c r="F63" s="114">
        <v>54651.234</v>
      </c>
      <c r="G63" s="114">
        <v>54651.234</v>
      </c>
      <c r="H63" s="114">
        <f>11221.80869+6477.45055+100</f>
        <v>17799.25924</v>
      </c>
      <c r="I63" s="114"/>
      <c r="J63" s="114"/>
      <c r="K63" s="114">
        <v>17799.25924</v>
      </c>
      <c r="L63" s="410">
        <f>17799.25924</f>
        <v>17799.25924</v>
      </c>
      <c r="M63" s="909"/>
      <c r="N63" s="68"/>
      <c r="P63" s="67"/>
    </row>
    <row r="64" spans="1:16" ht="12.75" customHeight="1" hidden="1">
      <c r="A64" s="811" t="s">
        <v>16</v>
      </c>
      <c r="B64" s="812"/>
      <c r="C64" s="115">
        <f>SUM(H64:J64)</f>
        <v>0</v>
      </c>
      <c r="D64" s="405"/>
      <c r="E64" s="406"/>
      <c r="F64" s="115"/>
      <c r="G64" s="115"/>
      <c r="H64" s="115"/>
      <c r="I64" s="115"/>
      <c r="J64" s="115"/>
      <c r="K64" s="115"/>
      <c r="L64" s="396"/>
      <c r="M64" s="422"/>
      <c r="N64" s="68"/>
      <c r="P64" s="67"/>
    </row>
    <row r="65" spans="1:16" ht="12.75" customHeight="1" hidden="1">
      <c r="A65" s="813" t="s">
        <v>5</v>
      </c>
      <c r="B65" s="814"/>
      <c r="C65" s="115">
        <f>SUM(H65:J65)</f>
        <v>0</v>
      </c>
      <c r="D65" s="405"/>
      <c r="E65" s="406"/>
      <c r="F65" s="105"/>
      <c r="G65" s="105"/>
      <c r="H65" s="115"/>
      <c r="I65" s="115"/>
      <c r="J65" s="115"/>
      <c r="K65" s="115"/>
      <c r="L65" s="396"/>
      <c r="M65" s="422"/>
      <c r="N65" s="68"/>
      <c r="P65" s="67"/>
    </row>
    <row r="66" spans="1:16" ht="48" customHeight="1">
      <c r="A66" s="380" t="s">
        <v>579</v>
      </c>
      <c r="B66" s="317" t="s">
        <v>275</v>
      </c>
      <c r="C66" s="105"/>
      <c r="D66" s="401">
        <v>813</v>
      </c>
      <c r="E66" s="232" t="s">
        <v>845</v>
      </c>
      <c r="F66" s="111"/>
      <c r="G66" s="111"/>
      <c r="H66" s="105"/>
      <c r="I66" s="105"/>
      <c r="J66" s="105"/>
      <c r="K66" s="105"/>
      <c r="L66" s="403"/>
      <c r="M66" s="905" t="s">
        <v>580</v>
      </c>
      <c r="N66" s="68"/>
      <c r="O66" s="289"/>
      <c r="P66" s="67"/>
    </row>
    <row r="67" spans="1:16" ht="12.75" customHeight="1">
      <c r="A67" s="768" t="s">
        <v>47</v>
      </c>
      <c r="B67" s="769"/>
      <c r="C67" s="111">
        <f aca="true" t="shared" si="14" ref="C67:L67">SUM(C68:C72)</f>
        <v>289153.68</v>
      </c>
      <c r="D67" s="388"/>
      <c r="E67" s="389"/>
      <c r="F67" s="111">
        <f>SUM(F68:F72)</f>
        <v>230856</v>
      </c>
      <c r="G67" s="111">
        <f>SUM(G68:G72)</f>
        <v>230856</v>
      </c>
      <c r="H67" s="111">
        <f t="shared" si="14"/>
        <v>289153.68</v>
      </c>
      <c r="I67" s="111">
        <f t="shared" si="14"/>
        <v>0</v>
      </c>
      <c r="J67" s="111">
        <f t="shared" si="14"/>
        <v>0</v>
      </c>
      <c r="K67" s="111">
        <f t="shared" si="14"/>
        <v>289153.68</v>
      </c>
      <c r="L67" s="404">
        <f t="shared" si="14"/>
        <v>289153.68</v>
      </c>
      <c r="M67" s="906"/>
      <c r="N67" s="68"/>
      <c r="P67" s="67"/>
    </row>
    <row r="68" spans="1:16" ht="12.75" customHeight="1">
      <c r="A68" s="768" t="s">
        <v>7</v>
      </c>
      <c r="B68" s="769"/>
      <c r="C68" s="111">
        <f>SUM(H68:J68)</f>
        <v>0</v>
      </c>
      <c r="D68" s="388"/>
      <c r="E68" s="389"/>
      <c r="F68" s="111"/>
      <c r="G68" s="111"/>
      <c r="H68" s="111"/>
      <c r="I68" s="111"/>
      <c r="J68" s="111"/>
      <c r="K68" s="111"/>
      <c r="L68" s="404"/>
      <c r="M68" s="906"/>
      <c r="N68" s="68"/>
      <c r="P68" s="67"/>
    </row>
    <row r="69" spans="1:16" ht="12.75" customHeight="1">
      <c r="A69" s="768" t="s">
        <v>14</v>
      </c>
      <c r="B69" s="769"/>
      <c r="C69" s="111">
        <f>SUM(H69:J69)</f>
        <v>289153.68</v>
      </c>
      <c r="D69" s="388"/>
      <c r="E69" s="389"/>
      <c r="F69" s="111">
        <v>230856</v>
      </c>
      <c r="G69" s="111">
        <v>230856</v>
      </c>
      <c r="H69" s="111">
        <v>289153.68</v>
      </c>
      <c r="I69" s="111"/>
      <c r="J69" s="111"/>
      <c r="K69" s="111">
        <v>289153.68</v>
      </c>
      <c r="L69" s="404">
        <v>289153.68</v>
      </c>
      <c r="M69" s="906"/>
      <c r="N69" s="68"/>
      <c r="P69" s="67"/>
    </row>
    <row r="70" spans="1:16" ht="12.75" customHeight="1" hidden="1">
      <c r="A70" s="795" t="s">
        <v>15</v>
      </c>
      <c r="B70" s="796"/>
      <c r="C70" s="111">
        <f>SUM(H70:J70)</f>
        <v>0</v>
      </c>
      <c r="D70" s="388"/>
      <c r="E70" s="389"/>
      <c r="F70" s="111"/>
      <c r="G70" s="111"/>
      <c r="H70" s="111"/>
      <c r="I70" s="111"/>
      <c r="J70" s="111"/>
      <c r="K70" s="111"/>
      <c r="L70" s="404"/>
      <c r="M70" s="906"/>
      <c r="N70" s="68"/>
      <c r="P70" s="67"/>
    </row>
    <row r="71" spans="1:16" ht="12.75" customHeight="1" hidden="1">
      <c r="A71" s="793" t="s">
        <v>16</v>
      </c>
      <c r="B71" s="794"/>
      <c r="C71" s="111">
        <f>SUM(H71:J71)</f>
        <v>0</v>
      </c>
      <c r="D71" s="388"/>
      <c r="E71" s="389"/>
      <c r="F71" s="114"/>
      <c r="G71" s="114"/>
      <c r="H71" s="111"/>
      <c r="I71" s="111"/>
      <c r="J71" s="111"/>
      <c r="K71" s="111"/>
      <c r="L71" s="404"/>
      <c r="M71" s="407"/>
      <c r="N71" s="68"/>
      <c r="P71" s="67"/>
    </row>
    <row r="72" spans="1:16" ht="12.75" customHeight="1" hidden="1">
      <c r="A72" s="795" t="s">
        <v>5</v>
      </c>
      <c r="B72" s="796"/>
      <c r="C72" s="114">
        <f>SUM(H72:J72)</f>
        <v>0</v>
      </c>
      <c r="D72" s="408"/>
      <c r="E72" s="409"/>
      <c r="F72" s="120" t="s">
        <v>560</v>
      </c>
      <c r="G72" s="120" t="s">
        <v>560</v>
      </c>
      <c r="H72" s="114"/>
      <c r="I72" s="114"/>
      <c r="J72" s="114"/>
      <c r="K72" s="114"/>
      <c r="L72" s="410"/>
      <c r="M72" s="411"/>
      <c r="N72" s="68"/>
      <c r="P72" s="67"/>
    </row>
    <row r="73" spans="1:16" ht="22.5" customHeight="1">
      <c r="A73" s="380" t="s">
        <v>9</v>
      </c>
      <c r="B73" s="317" t="s">
        <v>276</v>
      </c>
      <c r="C73" s="105"/>
      <c r="D73" s="401"/>
      <c r="E73" s="232"/>
      <c r="F73" s="105"/>
      <c r="G73" s="105"/>
      <c r="H73" s="105"/>
      <c r="I73" s="105"/>
      <c r="J73" s="105"/>
      <c r="K73" s="105"/>
      <c r="L73" s="403"/>
      <c r="M73" s="238"/>
      <c r="N73" s="68"/>
      <c r="P73" s="67"/>
    </row>
    <row r="74" spans="1:16" ht="12.75" customHeight="1">
      <c r="A74" s="768" t="s">
        <v>47</v>
      </c>
      <c r="B74" s="769"/>
      <c r="C74" s="111">
        <f aca="true" t="shared" si="15" ref="C74:L74">SUM(C75:C79)</f>
        <v>5755889.09724</v>
      </c>
      <c r="D74" s="388"/>
      <c r="E74" s="389"/>
      <c r="F74" s="153">
        <f>SUM(F75:F79)</f>
        <v>5102142.999</v>
      </c>
      <c r="G74" s="153">
        <f>SUM(G75:G79)</f>
        <v>5102142.999</v>
      </c>
      <c r="H74" s="153">
        <f t="shared" si="15"/>
        <v>5182252.081239999</v>
      </c>
      <c r="I74" s="153">
        <f t="shared" si="15"/>
        <v>286818.50800000003</v>
      </c>
      <c r="J74" s="153">
        <f t="shared" si="15"/>
        <v>286818.50800000003</v>
      </c>
      <c r="K74" s="153">
        <f t="shared" si="15"/>
        <v>5155890.239919999</v>
      </c>
      <c r="L74" s="390">
        <f t="shared" si="15"/>
        <v>5155890.239919999</v>
      </c>
      <c r="M74" s="407"/>
      <c r="N74" s="68"/>
      <c r="P74" s="67"/>
    </row>
    <row r="75" spans="1:16" ht="14.25" customHeight="1">
      <c r="A75" s="768" t="s">
        <v>7</v>
      </c>
      <c r="B75" s="769"/>
      <c r="C75" s="111">
        <f>SUM(H75:J75)</f>
        <v>0</v>
      </c>
      <c r="D75" s="388"/>
      <c r="E75" s="389"/>
      <c r="F75" s="153">
        <f>F89+F96+F103+F110+F117+F82</f>
        <v>0</v>
      </c>
      <c r="G75" s="153">
        <f>G89+G96+G103+G110+G117+G82</f>
        <v>0</v>
      </c>
      <c r="H75" s="153">
        <f>H91+H98+H105+H112+H119+H84</f>
        <v>0</v>
      </c>
      <c r="I75" s="153">
        <f>I91+I98+I105+I112+I119+I84</f>
        <v>0</v>
      </c>
      <c r="J75" s="153">
        <f>J91+J98+J105+J112+J119+J84</f>
        <v>0</v>
      </c>
      <c r="K75" s="153">
        <f>K91+K98+K105+K112+K119+K84</f>
        <v>0</v>
      </c>
      <c r="L75" s="390">
        <f>L91+L98+L105+L112+L119+L84</f>
        <v>0</v>
      </c>
      <c r="M75" s="407"/>
      <c r="N75" s="68"/>
      <c r="P75" s="67"/>
    </row>
    <row r="76" spans="1:16" ht="12" customHeight="1">
      <c r="A76" s="768" t="s">
        <v>14</v>
      </c>
      <c r="B76" s="769"/>
      <c r="C76" s="111">
        <f>SUM(H76:J76)</f>
        <v>5751940.54313</v>
      </c>
      <c r="D76" s="388"/>
      <c r="E76" s="389"/>
      <c r="F76" s="153">
        <f>F85+F92+F99+F106+F113+F120+F127+F134</f>
        <v>5096819.49</v>
      </c>
      <c r="G76" s="153">
        <f aca="true" t="shared" si="16" ref="G76:L76">G85+G92+G99+G106+G113+G120+G127+G134</f>
        <v>5096819.49</v>
      </c>
      <c r="H76" s="153">
        <f t="shared" si="16"/>
        <v>5178303.527129999</v>
      </c>
      <c r="I76" s="153">
        <f t="shared" si="16"/>
        <v>286818.50800000003</v>
      </c>
      <c r="J76" s="153">
        <f t="shared" si="16"/>
        <v>286818.50800000003</v>
      </c>
      <c r="K76" s="153">
        <f t="shared" si="16"/>
        <v>5151941.685809999</v>
      </c>
      <c r="L76" s="390">
        <f t="shared" si="16"/>
        <v>5151941.685809999</v>
      </c>
      <c r="M76" s="407"/>
      <c r="N76" s="68"/>
      <c r="P76" s="67"/>
    </row>
    <row r="77" spans="1:16" ht="12.75" customHeight="1">
      <c r="A77" s="795" t="s">
        <v>15</v>
      </c>
      <c r="B77" s="796"/>
      <c r="C77" s="114">
        <f>SUM(H77:J77)</f>
        <v>3948.55411</v>
      </c>
      <c r="D77" s="408"/>
      <c r="E77" s="409"/>
      <c r="F77" s="154">
        <f>F128</f>
        <v>5323.509</v>
      </c>
      <c r="G77" s="154">
        <f>G128</f>
        <v>5323.509</v>
      </c>
      <c r="H77" s="154">
        <f>H86+H93+H100+H107+H114+H121+H128</f>
        <v>3948.55411</v>
      </c>
      <c r="I77" s="154">
        <f>I86+I93+I100+I107+I114+I121+I128</f>
        <v>0</v>
      </c>
      <c r="J77" s="154">
        <f>J86+J93+J100+J107+J114+J121+J128</f>
        <v>0</v>
      </c>
      <c r="K77" s="154">
        <f>K86+K93+K100+K107+K114+K121+K128</f>
        <v>3948.55411</v>
      </c>
      <c r="L77" s="423">
        <f>L86+L93+L100+L107+L114+L121+L128</f>
        <v>3948.55411</v>
      </c>
      <c r="M77" s="411"/>
      <c r="N77" s="68"/>
      <c r="P77" s="67"/>
    </row>
    <row r="78" spans="1:16" ht="12.75" customHeight="1">
      <c r="A78" s="806" t="s">
        <v>16</v>
      </c>
      <c r="B78" s="807"/>
      <c r="C78" s="115">
        <f>SUM(H78:J78)</f>
        <v>0</v>
      </c>
      <c r="D78" s="405"/>
      <c r="E78" s="406"/>
      <c r="F78" s="424">
        <v>0</v>
      </c>
      <c r="G78" s="424">
        <v>0</v>
      </c>
      <c r="H78" s="424">
        <f>H87+H94+H101+H108+H115+H122+H129</f>
        <v>0</v>
      </c>
      <c r="I78" s="424"/>
      <c r="J78" s="424"/>
      <c r="K78" s="424"/>
      <c r="L78" s="425"/>
      <c r="M78" s="422"/>
      <c r="N78" s="68"/>
      <c r="P78" s="67"/>
    </row>
    <row r="79" spans="1:16" ht="12.75" customHeight="1">
      <c r="A79" s="808" t="s">
        <v>5</v>
      </c>
      <c r="B79" s="809"/>
      <c r="C79" s="106">
        <f>SUM(H79:J79)</f>
        <v>0</v>
      </c>
      <c r="D79" s="418"/>
      <c r="E79" s="419"/>
      <c r="F79" s="106">
        <v>0</v>
      </c>
      <c r="G79" s="106">
        <v>0</v>
      </c>
      <c r="H79" s="106">
        <f>H88+H95+H102+H109+H116+H123+H130</f>
        <v>0</v>
      </c>
      <c r="I79" s="106"/>
      <c r="J79" s="106"/>
      <c r="K79" s="106"/>
      <c r="L79" s="385"/>
      <c r="M79" s="426"/>
      <c r="N79" s="68"/>
      <c r="P79" s="67"/>
    </row>
    <row r="80" spans="1:16" ht="58.5" customHeight="1">
      <c r="A80" s="427"/>
      <c r="B80" s="142" t="s">
        <v>581</v>
      </c>
      <c r="C80" s="119" t="s">
        <v>560</v>
      </c>
      <c r="D80" s="215"/>
      <c r="E80" s="119"/>
      <c r="F80" s="114"/>
      <c r="G80" s="114"/>
      <c r="H80" s="120" t="s">
        <v>560</v>
      </c>
      <c r="I80" s="121"/>
      <c r="J80" s="121"/>
      <c r="K80" s="121"/>
      <c r="L80" s="399"/>
      <c r="M80" s="126" t="s">
        <v>560</v>
      </c>
      <c r="N80" s="68"/>
      <c r="P80" s="67"/>
    </row>
    <row r="81" spans="1:16" ht="54.75" customHeight="1">
      <c r="A81" s="428"/>
      <c r="B81" s="144" t="s">
        <v>582</v>
      </c>
      <c r="C81" s="145" t="s">
        <v>560</v>
      </c>
      <c r="D81" s="215"/>
      <c r="E81" s="119"/>
      <c r="F81" s="121"/>
      <c r="G81" s="121"/>
      <c r="H81" s="120" t="s">
        <v>560</v>
      </c>
      <c r="I81" s="146"/>
      <c r="J81" s="146"/>
      <c r="K81" s="146"/>
      <c r="L81" s="429"/>
      <c r="M81" s="126" t="s">
        <v>560</v>
      </c>
      <c r="N81" s="68"/>
      <c r="P81" s="67"/>
    </row>
    <row r="82" spans="1:16" ht="162" customHeight="1">
      <c r="A82" s="430" t="s">
        <v>12</v>
      </c>
      <c r="B82" s="322" t="s">
        <v>281</v>
      </c>
      <c r="C82" s="104"/>
      <c r="D82" s="382">
        <v>813</v>
      </c>
      <c r="E82" s="383" t="s">
        <v>846</v>
      </c>
      <c r="F82" s="106"/>
      <c r="G82" s="106"/>
      <c r="H82" s="106"/>
      <c r="I82" s="104"/>
      <c r="J82" s="104"/>
      <c r="K82" s="104"/>
      <c r="L82" s="431"/>
      <c r="M82" s="910" t="s">
        <v>583</v>
      </c>
      <c r="N82" s="68"/>
      <c r="P82" s="67"/>
    </row>
    <row r="83" spans="1:16" ht="12.75" customHeight="1">
      <c r="A83" s="768" t="s">
        <v>47</v>
      </c>
      <c r="B83" s="769"/>
      <c r="C83" s="111">
        <f aca="true" t="shared" si="17" ref="C83:L83">SUM(C84:C88)</f>
        <v>4612581.96909</v>
      </c>
      <c r="D83" s="388"/>
      <c r="E83" s="414"/>
      <c r="F83" s="111">
        <f>SUM(F84:F88)</f>
        <v>4515609</v>
      </c>
      <c r="G83" s="111">
        <f>SUM(G84:G88)</f>
        <v>4515609</v>
      </c>
      <c r="H83" s="111">
        <f>SUM(H84:H88)</f>
        <v>4612581.96909</v>
      </c>
      <c r="I83" s="110">
        <f t="shared" si="17"/>
        <v>0</v>
      </c>
      <c r="J83" s="111">
        <f t="shared" si="17"/>
        <v>0</v>
      </c>
      <c r="K83" s="111">
        <f t="shared" si="17"/>
        <v>4597129.22971</v>
      </c>
      <c r="L83" s="404">
        <f t="shared" si="17"/>
        <v>4597129.22971</v>
      </c>
      <c r="M83" s="906"/>
      <c r="N83" s="68"/>
      <c r="P83" s="67"/>
    </row>
    <row r="84" spans="1:16" ht="12.75" customHeight="1">
      <c r="A84" s="768" t="s">
        <v>7</v>
      </c>
      <c r="B84" s="769"/>
      <c r="C84" s="111"/>
      <c r="D84" s="388"/>
      <c r="E84" s="414"/>
      <c r="F84" s="111"/>
      <c r="G84" s="111"/>
      <c r="H84" s="111"/>
      <c r="I84" s="110"/>
      <c r="J84" s="111"/>
      <c r="K84" s="111"/>
      <c r="L84" s="404"/>
      <c r="M84" s="906"/>
      <c r="N84" s="68"/>
      <c r="P84" s="67"/>
    </row>
    <row r="85" spans="1:16" ht="12.75" customHeight="1">
      <c r="A85" s="768" t="s">
        <v>14</v>
      </c>
      <c r="B85" s="769"/>
      <c r="C85" s="111">
        <f>SUM(H85:J85)</f>
        <v>4612581.96909</v>
      </c>
      <c r="D85" s="388"/>
      <c r="E85" s="414"/>
      <c r="F85" s="111">
        <v>4515609</v>
      </c>
      <c r="G85" s="111">
        <v>4515609</v>
      </c>
      <c r="H85" s="111">
        <v>4612581.96909</v>
      </c>
      <c r="I85" s="110"/>
      <c r="J85" s="111"/>
      <c r="K85" s="111">
        <v>4597129.22971</v>
      </c>
      <c r="L85" s="404">
        <v>4597129.22971</v>
      </c>
      <c r="M85" s="906"/>
      <c r="N85" s="68"/>
      <c r="P85" s="67"/>
    </row>
    <row r="86" spans="1:16" ht="12.75" customHeight="1">
      <c r="A86" s="768" t="s">
        <v>15</v>
      </c>
      <c r="B86" s="769"/>
      <c r="C86" s="111"/>
      <c r="D86" s="388"/>
      <c r="E86" s="414"/>
      <c r="F86" s="111"/>
      <c r="G86" s="111"/>
      <c r="H86" s="111"/>
      <c r="I86" s="110"/>
      <c r="J86" s="111"/>
      <c r="K86" s="111"/>
      <c r="L86" s="404"/>
      <c r="M86" s="906"/>
      <c r="N86" s="68"/>
      <c r="P86" s="67"/>
    </row>
    <row r="87" spans="1:16" ht="12.75" customHeight="1">
      <c r="A87" s="806" t="s">
        <v>16</v>
      </c>
      <c r="B87" s="807"/>
      <c r="C87" s="115"/>
      <c r="D87" s="405"/>
      <c r="E87" s="406"/>
      <c r="F87" s="106"/>
      <c r="G87" s="106"/>
      <c r="H87" s="115"/>
      <c r="I87" s="115"/>
      <c r="J87" s="115"/>
      <c r="K87" s="115"/>
      <c r="L87" s="396"/>
      <c r="M87" s="422"/>
      <c r="N87" s="68"/>
      <c r="P87" s="67"/>
    </row>
    <row r="88" spans="1:16" ht="12.75" customHeight="1">
      <c r="A88" s="783" t="s">
        <v>5</v>
      </c>
      <c r="B88" s="818"/>
      <c r="C88" s="115"/>
      <c r="D88" s="405"/>
      <c r="E88" s="432"/>
      <c r="F88" s="175"/>
      <c r="G88" s="175"/>
      <c r="H88" s="433"/>
      <c r="I88" s="115"/>
      <c r="J88" s="115"/>
      <c r="K88" s="115"/>
      <c r="L88" s="396"/>
      <c r="M88" s="422"/>
      <c r="N88" s="68"/>
      <c r="P88" s="67"/>
    </row>
    <row r="89" spans="1:16" ht="51.75" customHeight="1">
      <c r="A89" s="380" t="s">
        <v>584</v>
      </c>
      <c r="B89" s="317" t="s">
        <v>283</v>
      </c>
      <c r="C89" s="105"/>
      <c r="D89" s="401" t="s">
        <v>847</v>
      </c>
      <c r="E89" s="232" t="s">
        <v>848</v>
      </c>
      <c r="F89" s="104"/>
      <c r="G89" s="104"/>
      <c r="H89" s="105"/>
      <c r="I89" s="105"/>
      <c r="J89" s="105"/>
      <c r="K89" s="105"/>
      <c r="L89" s="403"/>
      <c r="M89" s="905" t="s">
        <v>585</v>
      </c>
      <c r="N89" s="68"/>
      <c r="P89" s="67"/>
    </row>
    <row r="90" spans="1:16" ht="12.75">
      <c r="A90" s="768" t="s">
        <v>47</v>
      </c>
      <c r="B90" s="769"/>
      <c r="C90" s="111">
        <f aca="true" t="shared" si="18" ref="C90:L90">SUM(C91:C95)</f>
        <v>858458.133</v>
      </c>
      <c r="D90" s="388"/>
      <c r="E90" s="389"/>
      <c r="F90" s="111">
        <f>SUM(F91:F95)</f>
        <v>284382.809</v>
      </c>
      <c r="G90" s="111">
        <f>SUM(G91:G95)</f>
        <v>284382.809</v>
      </c>
      <c r="H90" s="111">
        <f t="shared" si="18"/>
        <v>289692.515</v>
      </c>
      <c r="I90" s="111">
        <f t="shared" si="18"/>
        <v>284382.809</v>
      </c>
      <c r="J90" s="111">
        <f t="shared" si="18"/>
        <v>284382.809</v>
      </c>
      <c r="K90" s="111">
        <f t="shared" si="18"/>
        <v>280253.50019</v>
      </c>
      <c r="L90" s="404">
        <f t="shared" si="18"/>
        <v>280253.50019</v>
      </c>
      <c r="M90" s="906"/>
      <c r="N90" s="68"/>
      <c r="P90" s="67"/>
    </row>
    <row r="91" spans="1:16" ht="12.75" customHeight="1">
      <c r="A91" s="768" t="s">
        <v>7</v>
      </c>
      <c r="B91" s="769"/>
      <c r="C91" s="111">
        <f>SUM(H91:J91)</f>
        <v>0</v>
      </c>
      <c r="D91" s="388"/>
      <c r="E91" s="389"/>
      <c r="F91" s="111"/>
      <c r="G91" s="111"/>
      <c r="H91" s="111"/>
      <c r="I91" s="111"/>
      <c r="J91" s="111"/>
      <c r="K91" s="111"/>
      <c r="L91" s="404"/>
      <c r="M91" s="906"/>
      <c r="N91" s="68"/>
      <c r="P91" s="67"/>
    </row>
    <row r="92" spans="1:16" ht="12.75" customHeight="1">
      <c r="A92" s="768" t="s">
        <v>14</v>
      </c>
      <c r="B92" s="769"/>
      <c r="C92" s="111">
        <f>SUM(H92:J92)</f>
        <v>858458.133</v>
      </c>
      <c r="D92" s="388"/>
      <c r="E92" s="389"/>
      <c r="F92" s="111">
        <v>284382.809</v>
      </c>
      <c r="G92" s="111">
        <v>284382.809</v>
      </c>
      <c r="H92" s="111">
        <v>289692.515</v>
      </c>
      <c r="I92" s="111">
        <f>121377.691-7300+42115.424+3200+64672.694+60317</f>
        <v>284382.809</v>
      </c>
      <c r="J92" s="111">
        <f>121377.691-7300+42115.424+3200+64672.694+60317</f>
        <v>284382.809</v>
      </c>
      <c r="K92" s="111">
        <v>280253.50019</v>
      </c>
      <c r="L92" s="404">
        <v>280253.50019</v>
      </c>
      <c r="M92" s="906"/>
      <c r="N92" s="68"/>
      <c r="P92" s="67"/>
    </row>
    <row r="93" spans="1:16" ht="12.75" customHeight="1">
      <c r="A93" s="772" t="s">
        <v>15</v>
      </c>
      <c r="B93" s="773"/>
      <c r="C93" s="148">
        <f>SUM(H93:J93)</f>
        <v>0</v>
      </c>
      <c r="D93" s="434"/>
      <c r="E93" s="435"/>
      <c r="F93" s="148"/>
      <c r="G93" s="148"/>
      <c r="H93" s="148"/>
      <c r="I93" s="148"/>
      <c r="J93" s="148"/>
      <c r="K93" s="148"/>
      <c r="L93" s="436"/>
      <c r="M93" s="906"/>
      <c r="N93" s="68"/>
      <c r="P93" s="67"/>
    </row>
    <row r="94" spans="1:16" ht="12.75" customHeight="1">
      <c r="A94" s="911" t="s">
        <v>16</v>
      </c>
      <c r="B94" s="912"/>
      <c r="C94" s="105">
        <f>SUM(H94:J94)</f>
        <v>0</v>
      </c>
      <c r="D94" s="401"/>
      <c r="E94" s="232"/>
      <c r="F94" s="105"/>
      <c r="G94" s="105"/>
      <c r="H94" s="105"/>
      <c r="I94" s="105"/>
      <c r="J94" s="105"/>
      <c r="K94" s="105"/>
      <c r="L94" s="403"/>
      <c r="M94" s="407"/>
      <c r="N94" s="68"/>
      <c r="P94" s="67"/>
    </row>
    <row r="95" spans="1:16" ht="12.75" customHeight="1">
      <c r="A95" s="795" t="s">
        <v>5</v>
      </c>
      <c r="B95" s="796"/>
      <c r="C95" s="114">
        <f>SUM(H95:J95)</f>
        <v>0</v>
      </c>
      <c r="D95" s="408"/>
      <c r="E95" s="409"/>
      <c r="F95" s="114"/>
      <c r="G95" s="114"/>
      <c r="H95" s="114"/>
      <c r="I95" s="114"/>
      <c r="J95" s="114"/>
      <c r="K95" s="114"/>
      <c r="L95" s="410"/>
      <c r="M95" s="411"/>
      <c r="N95" s="68"/>
      <c r="P95" s="67"/>
    </row>
    <row r="96" spans="1:16" ht="42.75" customHeight="1">
      <c r="A96" s="430" t="s">
        <v>586</v>
      </c>
      <c r="B96" s="322" t="s">
        <v>285</v>
      </c>
      <c r="C96" s="104"/>
      <c r="D96" s="382">
        <v>813</v>
      </c>
      <c r="E96" s="383" t="s">
        <v>843</v>
      </c>
      <c r="F96" s="104"/>
      <c r="G96" s="104"/>
      <c r="H96" s="104"/>
      <c r="I96" s="104"/>
      <c r="J96" s="104"/>
      <c r="K96" s="104"/>
      <c r="L96" s="431"/>
      <c r="M96" s="910" t="s">
        <v>587</v>
      </c>
      <c r="N96" s="68"/>
      <c r="P96" s="67"/>
    </row>
    <row r="97" spans="1:16" ht="12.75" customHeight="1">
      <c r="A97" s="768" t="s">
        <v>47</v>
      </c>
      <c r="B97" s="769"/>
      <c r="C97" s="111">
        <f aca="true" t="shared" si="19" ref="C97:L97">SUM(C98:C102)</f>
        <v>3117</v>
      </c>
      <c r="D97" s="388"/>
      <c r="E97" s="389"/>
      <c r="F97" s="111">
        <f>SUM(F99:F102)</f>
        <v>1500</v>
      </c>
      <c r="G97" s="111">
        <f>SUM(G99:G102)</f>
        <v>1500</v>
      </c>
      <c r="H97" s="111">
        <f t="shared" si="19"/>
        <v>3117</v>
      </c>
      <c r="I97" s="111">
        <f t="shared" si="19"/>
        <v>0</v>
      </c>
      <c r="J97" s="111">
        <f t="shared" si="19"/>
        <v>0</v>
      </c>
      <c r="K97" s="111">
        <f t="shared" si="19"/>
        <v>3081.882</v>
      </c>
      <c r="L97" s="404">
        <f t="shared" si="19"/>
        <v>3081.882</v>
      </c>
      <c r="M97" s="906"/>
      <c r="N97" s="68"/>
      <c r="P97" s="67"/>
    </row>
    <row r="98" spans="1:16" ht="12.75" customHeight="1">
      <c r="A98" s="768" t="s">
        <v>7</v>
      </c>
      <c r="B98" s="769"/>
      <c r="C98" s="111">
        <f>SUM(H98:J98)</f>
        <v>0</v>
      </c>
      <c r="D98" s="388"/>
      <c r="E98" s="389"/>
      <c r="F98" s="111"/>
      <c r="G98" s="111"/>
      <c r="H98" s="111"/>
      <c r="I98" s="111"/>
      <c r="J98" s="111"/>
      <c r="K98" s="111"/>
      <c r="L98" s="404"/>
      <c r="M98" s="906"/>
      <c r="N98" s="68"/>
      <c r="P98" s="67"/>
    </row>
    <row r="99" spans="1:16" ht="12.75" customHeight="1">
      <c r="A99" s="768" t="s">
        <v>14</v>
      </c>
      <c r="B99" s="769"/>
      <c r="C99" s="111">
        <f>SUM(H99:J99)</f>
        <v>3117</v>
      </c>
      <c r="D99" s="388"/>
      <c r="E99" s="389"/>
      <c r="F99" s="111">
        <v>1500</v>
      </c>
      <c r="G99" s="111">
        <v>1500</v>
      </c>
      <c r="H99" s="111">
        <v>3117</v>
      </c>
      <c r="I99" s="111"/>
      <c r="J99" s="111"/>
      <c r="K99" s="111">
        <v>3081.882</v>
      </c>
      <c r="L99" s="404">
        <v>3081.882</v>
      </c>
      <c r="M99" s="906"/>
      <c r="N99" s="68"/>
      <c r="P99" s="67"/>
    </row>
    <row r="100" spans="1:16" ht="12.75" customHeight="1">
      <c r="A100" s="772" t="s">
        <v>15</v>
      </c>
      <c r="B100" s="773"/>
      <c r="C100" s="148">
        <f>SUM(H100:J100)</f>
        <v>0</v>
      </c>
      <c r="D100" s="434"/>
      <c r="E100" s="435"/>
      <c r="F100" s="148"/>
      <c r="G100" s="148"/>
      <c r="H100" s="148"/>
      <c r="I100" s="148"/>
      <c r="J100" s="148"/>
      <c r="K100" s="148"/>
      <c r="L100" s="436"/>
      <c r="M100" s="906"/>
      <c r="N100" s="68"/>
      <c r="P100" s="67"/>
    </row>
    <row r="101" spans="1:16" ht="12.75" customHeight="1">
      <c r="A101" s="911" t="s">
        <v>16</v>
      </c>
      <c r="B101" s="912"/>
      <c r="C101" s="105">
        <f>SUM(H101:J101)</f>
        <v>0</v>
      </c>
      <c r="D101" s="401"/>
      <c r="E101" s="232"/>
      <c r="F101" s="105"/>
      <c r="G101" s="105"/>
      <c r="H101" s="105"/>
      <c r="I101" s="105"/>
      <c r="J101" s="105"/>
      <c r="K101" s="105"/>
      <c r="L101" s="403"/>
      <c r="M101" s="407"/>
      <c r="N101" s="68"/>
      <c r="P101" s="67"/>
    </row>
    <row r="102" spans="1:16" ht="12.75" customHeight="1">
      <c r="A102" s="795" t="s">
        <v>5</v>
      </c>
      <c r="B102" s="796"/>
      <c r="C102" s="114">
        <f>SUM(H102:J102)</f>
        <v>0</v>
      </c>
      <c r="D102" s="408"/>
      <c r="E102" s="409"/>
      <c r="F102" s="114"/>
      <c r="G102" s="114"/>
      <c r="H102" s="114"/>
      <c r="I102" s="114"/>
      <c r="J102" s="114"/>
      <c r="K102" s="114"/>
      <c r="L102" s="410"/>
      <c r="M102" s="437"/>
      <c r="N102" s="68"/>
      <c r="P102" s="67"/>
    </row>
    <row r="103" spans="1:16" ht="44.25" customHeight="1">
      <c r="A103" s="430" t="s">
        <v>588</v>
      </c>
      <c r="B103" s="322" t="s">
        <v>287</v>
      </c>
      <c r="C103" s="104"/>
      <c r="D103" s="382">
        <v>813</v>
      </c>
      <c r="E103" s="383" t="s">
        <v>848</v>
      </c>
      <c r="F103" s="104"/>
      <c r="G103" s="104"/>
      <c r="H103" s="104"/>
      <c r="I103" s="104"/>
      <c r="J103" s="104"/>
      <c r="K103" s="104"/>
      <c r="L103" s="431"/>
      <c r="M103" s="905" t="s">
        <v>589</v>
      </c>
      <c r="N103" s="68"/>
      <c r="P103" s="67"/>
    </row>
    <row r="104" spans="1:16" ht="12.75" customHeight="1">
      <c r="A104" s="768" t="s">
        <v>47</v>
      </c>
      <c r="B104" s="769"/>
      <c r="C104" s="111">
        <f aca="true" t="shared" si="20" ref="C104:L104">SUM(C105:C109)</f>
        <v>1024.8</v>
      </c>
      <c r="D104" s="388"/>
      <c r="E104" s="389"/>
      <c r="F104" s="111">
        <f>SUM(F106:F109)</f>
        <v>1000</v>
      </c>
      <c r="G104" s="111">
        <f>SUM(G106:G109)</f>
        <v>1000</v>
      </c>
      <c r="H104" s="111">
        <f t="shared" si="20"/>
        <v>1024.8</v>
      </c>
      <c r="I104" s="111">
        <f t="shared" si="20"/>
        <v>0</v>
      </c>
      <c r="J104" s="111">
        <f t="shared" si="20"/>
        <v>0</v>
      </c>
      <c r="K104" s="111">
        <f t="shared" si="20"/>
        <v>1024.8</v>
      </c>
      <c r="L104" s="404">
        <f t="shared" si="20"/>
        <v>1024.8</v>
      </c>
      <c r="M104" s="906"/>
      <c r="N104" s="68"/>
      <c r="P104" s="67"/>
    </row>
    <row r="105" spans="1:16" ht="12.75" customHeight="1" hidden="1">
      <c r="A105" s="768" t="s">
        <v>7</v>
      </c>
      <c r="B105" s="769"/>
      <c r="C105" s="111">
        <f>SUM(H105:J105)</f>
        <v>0</v>
      </c>
      <c r="D105" s="388"/>
      <c r="E105" s="389"/>
      <c r="F105" s="111"/>
      <c r="G105" s="111"/>
      <c r="H105" s="111"/>
      <c r="I105" s="111"/>
      <c r="J105" s="111"/>
      <c r="K105" s="111"/>
      <c r="L105" s="404"/>
      <c r="M105" s="906"/>
      <c r="N105" s="68"/>
      <c r="P105" s="67"/>
    </row>
    <row r="106" spans="1:16" ht="12.75" customHeight="1">
      <c r="A106" s="768" t="s">
        <v>14</v>
      </c>
      <c r="B106" s="769"/>
      <c r="C106" s="111">
        <f>SUM(H106:J106)</f>
        <v>1024.8</v>
      </c>
      <c r="D106" s="388"/>
      <c r="E106" s="389"/>
      <c r="F106" s="111">
        <v>1000</v>
      </c>
      <c r="G106" s="111">
        <v>1000</v>
      </c>
      <c r="H106" s="111">
        <v>1024.8</v>
      </c>
      <c r="I106" s="111"/>
      <c r="J106" s="111"/>
      <c r="K106" s="111">
        <v>1024.8</v>
      </c>
      <c r="L106" s="404">
        <v>1024.8</v>
      </c>
      <c r="M106" s="906"/>
      <c r="N106" s="68"/>
      <c r="P106" s="67"/>
    </row>
    <row r="107" spans="1:16" ht="12.75" customHeight="1">
      <c r="A107" s="772" t="s">
        <v>15</v>
      </c>
      <c r="B107" s="773"/>
      <c r="C107" s="148">
        <f>SUM(H107:J107)</f>
        <v>0</v>
      </c>
      <c r="D107" s="434"/>
      <c r="E107" s="435"/>
      <c r="F107" s="148"/>
      <c r="G107" s="148"/>
      <c r="H107" s="148"/>
      <c r="I107" s="148"/>
      <c r="J107" s="148"/>
      <c r="K107" s="148"/>
      <c r="L107" s="436"/>
      <c r="M107" s="906"/>
      <c r="N107" s="68"/>
      <c r="P107" s="67"/>
    </row>
    <row r="108" spans="1:16" ht="12.75" customHeight="1">
      <c r="A108" s="911" t="s">
        <v>16</v>
      </c>
      <c r="B108" s="912"/>
      <c r="C108" s="105">
        <f>SUM(H108:J108)</f>
        <v>0</v>
      </c>
      <c r="D108" s="401"/>
      <c r="E108" s="232"/>
      <c r="F108" s="105"/>
      <c r="G108" s="105"/>
      <c r="H108" s="105"/>
      <c r="I108" s="105"/>
      <c r="J108" s="105"/>
      <c r="K108" s="105"/>
      <c r="L108" s="403"/>
      <c r="M108" s="407"/>
      <c r="N108" s="68"/>
      <c r="P108" s="67"/>
    </row>
    <row r="109" spans="1:16" ht="12.75" customHeight="1">
      <c r="A109" s="795" t="s">
        <v>5</v>
      </c>
      <c r="B109" s="796"/>
      <c r="C109" s="114">
        <f>SUM(H109:J109)</f>
        <v>0</v>
      </c>
      <c r="D109" s="408"/>
      <c r="E109" s="409"/>
      <c r="F109" s="114"/>
      <c r="G109" s="114"/>
      <c r="H109" s="114"/>
      <c r="I109" s="114"/>
      <c r="J109" s="114"/>
      <c r="K109" s="114"/>
      <c r="L109" s="410"/>
      <c r="M109" s="411"/>
      <c r="N109" s="68"/>
      <c r="P109" s="67"/>
    </row>
    <row r="110" spans="1:16" ht="39.75" customHeight="1">
      <c r="A110" s="430" t="s">
        <v>590</v>
      </c>
      <c r="B110" s="322" t="s">
        <v>289</v>
      </c>
      <c r="C110" s="104"/>
      <c r="D110" s="382">
        <v>813</v>
      </c>
      <c r="E110" s="383" t="s">
        <v>843</v>
      </c>
      <c r="F110" s="104"/>
      <c r="G110" s="104"/>
      <c r="H110" s="104"/>
      <c r="I110" s="104"/>
      <c r="J110" s="104"/>
      <c r="K110" s="104"/>
      <c r="L110" s="431"/>
      <c r="M110" s="905" t="s">
        <v>591</v>
      </c>
      <c r="N110" s="68"/>
      <c r="P110" s="67"/>
    </row>
    <row r="111" spans="1:16" ht="12" customHeight="1">
      <c r="A111" s="768" t="s">
        <v>47</v>
      </c>
      <c r="B111" s="769"/>
      <c r="C111" s="111">
        <f aca="true" t="shared" si="21" ref="C111:L111">SUM(C112:C116)</f>
        <v>15988.44404</v>
      </c>
      <c r="D111" s="388"/>
      <c r="E111" s="389"/>
      <c r="F111" s="111">
        <f>SUM(F113:F116)</f>
        <v>16900</v>
      </c>
      <c r="G111" s="111">
        <f>SUM(G113:G116)</f>
        <v>16900</v>
      </c>
      <c r="H111" s="111">
        <f t="shared" si="21"/>
        <v>15988.44404</v>
      </c>
      <c r="I111" s="111">
        <f t="shared" si="21"/>
        <v>0</v>
      </c>
      <c r="J111" s="111">
        <f t="shared" si="21"/>
        <v>0</v>
      </c>
      <c r="K111" s="111">
        <f t="shared" si="21"/>
        <v>15885.68155</v>
      </c>
      <c r="L111" s="404">
        <f t="shared" si="21"/>
        <v>15885.68155</v>
      </c>
      <c r="M111" s="906"/>
      <c r="N111" s="68"/>
      <c r="P111" s="67"/>
    </row>
    <row r="112" spans="1:16" ht="12.75" customHeight="1" hidden="1">
      <c r="A112" s="768" t="s">
        <v>7</v>
      </c>
      <c r="B112" s="769"/>
      <c r="C112" s="111">
        <f>SUM(H112:J112)</f>
        <v>0</v>
      </c>
      <c r="D112" s="388"/>
      <c r="E112" s="389"/>
      <c r="F112" s="111"/>
      <c r="G112" s="111"/>
      <c r="H112" s="111"/>
      <c r="I112" s="111"/>
      <c r="J112" s="111"/>
      <c r="K112" s="111"/>
      <c r="L112" s="404"/>
      <c r="M112" s="906"/>
      <c r="N112" s="68"/>
      <c r="P112" s="67"/>
    </row>
    <row r="113" spans="1:16" ht="16.5" customHeight="1">
      <c r="A113" s="768" t="s">
        <v>14</v>
      </c>
      <c r="B113" s="769"/>
      <c r="C113" s="111">
        <f>SUM(H113:J113)</f>
        <v>15988.44404</v>
      </c>
      <c r="D113" s="388"/>
      <c r="E113" s="389"/>
      <c r="F113" s="111">
        <v>16900</v>
      </c>
      <c r="G113" s="111">
        <v>16900</v>
      </c>
      <c r="H113" s="111">
        <v>15988.44404</v>
      </c>
      <c r="I113" s="111"/>
      <c r="J113" s="111"/>
      <c r="K113" s="111">
        <v>15885.68155</v>
      </c>
      <c r="L113" s="404">
        <v>15885.68155</v>
      </c>
      <c r="M113" s="906"/>
      <c r="N113" s="68"/>
      <c r="P113" s="67"/>
    </row>
    <row r="114" spans="1:16" ht="12.75" customHeight="1">
      <c r="A114" s="772" t="s">
        <v>15</v>
      </c>
      <c r="B114" s="773"/>
      <c r="C114" s="148">
        <f>SUM(H114:J114)</f>
        <v>0</v>
      </c>
      <c r="D114" s="434"/>
      <c r="E114" s="435"/>
      <c r="F114" s="148"/>
      <c r="G114" s="148"/>
      <c r="H114" s="148"/>
      <c r="I114" s="148"/>
      <c r="J114" s="148"/>
      <c r="K114" s="148"/>
      <c r="L114" s="436"/>
      <c r="M114" s="906"/>
      <c r="N114" s="68"/>
      <c r="P114" s="67"/>
    </row>
    <row r="115" spans="1:16" ht="12.75" customHeight="1">
      <c r="A115" s="911" t="s">
        <v>16</v>
      </c>
      <c r="B115" s="912"/>
      <c r="C115" s="105">
        <f>SUM(H115:J115)</f>
        <v>0</v>
      </c>
      <c r="D115" s="401"/>
      <c r="E115" s="232"/>
      <c r="F115" s="105"/>
      <c r="G115" s="105"/>
      <c r="H115" s="105"/>
      <c r="I115" s="105"/>
      <c r="J115" s="105"/>
      <c r="K115" s="105"/>
      <c r="L115" s="403"/>
      <c r="M115" s="407"/>
      <c r="N115" s="68"/>
      <c r="P115" s="67"/>
    </row>
    <row r="116" spans="1:16" ht="12.75" customHeight="1">
      <c r="A116" s="795" t="s">
        <v>5</v>
      </c>
      <c r="B116" s="796"/>
      <c r="C116" s="114">
        <f>SUM(H116:J116)</f>
        <v>0</v>
      </c>
      <c r="D116" s="408"/>
      <c r="E116" s="409"/>
      <c r="F116" s="114"/>
      <c r="G116" s="114"/>
      <c r="H116" s="114"/>
      <c r="I116" s="114"/>
      <c r="J116" s="114"/>
      <c r="K116" s="114"/>
      <c r="L116" s="410"/>
      <c r="M116" s="411"/>
      <c r="N116" s="68"/>
      <c r="P116" s="67"/>
    </row>
    <row r="117" spans="1:16" ht="66" customHeight="1">
      <c r="A117" s="430" t="s">
        <v>592</v>
      </c>
      <c r="B117" s="322" t="s">
        <v>291</v>
      </c>
      <c r="C117" s="104"/>
      <c r="D117" s="382">
        <v>813</v>
      </c>
      <c r="E117" s="383" t="s">
        <v>849</v>
      </c>
      <c r="F117" s="104"/>
      <c r="G117" s="104"/>
      <c r="H117" s="104"/>
      <c r="I117" s="104"/>
      <c r="J117" s="104"/>
      <c r="K117" s="104"/>
      <c r="L117" s="431"/>
      <c r="M117" s="905" t="s">
        <v>593</v>
      </c>
      <c r="N117" s="68"/>
      <c r="P117" s="67"/>
    </row>
    <row r="118" spans="1:16" ht="12.75" customHeight="1">
      <c r="A118" s="768" t="s">
        <v>47</v>
      </c>
      <c r="B118" s="769"/>
      <c r="C118" s="111">
        <f aca="true" t="shared" si="22" ref="C118:L118">SUM(C119:C123)</f>
        <v>7307.097</v>
      </c>
      <c r="D118" s="388"/>
      <c r="E118" s="389"/>
      <c r="F118" s="111">
        <f>SUM(F120:F123)</f>
        <v>1500</v>
      </c>
      <c r="G118" s="111">
        <f>SUM(G120:G123)</f>
        <v>1500</v>
      </c>
      <c r="H118" s="111">
        <f t="shared" si="22"/>
        <v>2435.699</v>
      </c>
      <c r="I118" s="111">
        <f t="shared" si="22"/>
        <v>2435.699</v>
      </c>
      <c r="J118" s="111">
        <f t="shared" si="22"/>
        <v>2435.699</v>
      </c>
      <c r="K118" s="111">
        <f t="shared" si="22"/>
        <v>2435.54269</v>
      </c>
      <c r="L118" s="404">
        <f t="shared" si="22"/>
        <v>2435.54269</v>
      </c>
      <c r="M118" s="906"/>
      <c r="N118" s="68"/>
      <c r="P118" s="67"/>
    </row>
    <row r="119" spans="1:16" ht="12.75" customHeight="1" hidden="1">
      <c r="A119" s="768" t="s">
        <v>7</v>
      </c>
      <c r="B119" s="769"/>
      <c r="C119" s="111">
        <f>SUM(H119:J119)</f>
        <v>0</v>
      </c>
      <c r="D119" s="388"/>
      <c r="E119" s="389"/>
      <c r="F119" s="111"/>
      <c r="G119" s="111"/>
      <c r="H119" s="111"/>
      <c r="I119" s="111"/>
      <c r="J119" s="111"/>
      <c r="K119" s="111"/>
      <c r="L119" s="404"/>
      <c r="M119" s="906"/>
      <c r="N119" s="68"/>
      <c r="P119" s="67"/>
    </row>
    <row r="120" spans="1:16" ht="12.75" customHeight="1">
      <c r="A120" s="768" t="s">
        <v>14</v>
      </c>
      <c r="B120" s="769"/>
      <c r="C120" s="111">
        <f>SUM(H120:J120)</f>
        <v>7307.097</v>
      </c>
      <c r="D120" s="388"/>
      <c r="E120" s="389"/>
      <c r="F120" s="111">
        <v>1500</v>
      </c>
      <c r="G120" s="111">
        <v>1500</v>
      </c>
      <c r="H120" s="111">
        <v>2435.699</v>
      </c>
      <c r="I120" s="111">
        <v>2435.699</v>
      </c>
      <c r="J120" s="111">
        <v>2435.699</v>
      </c>
      <c r="K120" s="111">
        <v>2435.54269</v>
      </c>
      <c r="L120" s="404">
        <v>2435.54269</v>
      </c>
      <c r="M120" s="906"/>
      <c r="N120" s="68"/>
      <c r="P120" s="67"/>
    </row>
    <row r="121" spans="1:16" ht="12.75" customHeight="1">
      <c r="A121" s="795" t="s">
        <v>15</v>
      </c>
      <c r="B121" s="796"/>
      <c r="C121" s="114">
        <f>SUM(H121:J121)</f>
        <v>0</v>
      </c>
      <c r="D121" s="408"/>
      <c r="E121" s="409"/>
      <c r="F121" s="114"/>
      <c r="G121" s="114"/>
      <c r="H121" s="114"/>
      <c r="I121" s="114"/>
      <c r="J121" s="114"/>
      <c r="K121" s="114"/>
      <c r="L121" s="410"/>
      <c r="M121" s="909"/>
      <c r="N121" s="68"/>
      <c r="P121" s="67"/>
    </row>
    <row r="122" spans="1:16" ht="12.75" customHeight="1">
      <c r="A122" s="793" t="s">
        <v>16</v>
      </c>
      <c r="B122" s="794"/>
      <c r="C122" s="104">
        <f>SUM(H122:J122)</f>
        <v>0</v>
      </c>
      <c r="D122" s="382"/>
      <c r="E122" s="383"/>
      <c r="F122" s="105"/>
      <c r="G122" s="105"/>
      <c r="H122" s="104"/>
      <c r="I122" s="104"/>
      <c r="J122" s="104"/>
      <c r="K122" s="104"/>
      <c r="L122" s="431"/>
      <c r="M122" s="438"/>
      <c r="N122" s="68"/>
      <c r="P122" s="67"/>
    </row>
    <row r="123" spans="1:16" ht="12.75" customHeight="1">
      <c r="A123" s="795" t="s">
        <v>5</v>
      </c>
      <c r="B123" s="796"/>
      <c r="C123" s="114">
        <f>SUM(H123:J123)</f>
        <v>0</v>
      </c>
      <c r="D123" s="408"/>
      <c r="E123" s="409"/>
      <c r="F123" s="114"/>
      <c r="G123" s="114"/>
      <c r="H123" s="114"/>
      <c r="I123" s="114"/>
      <c r="J123" s="114"/>
      <c r="K123" s="114"/>
      <c r="L123" s="410"/>
      <c r="M123" s="411"/>
      <c r="N123" s="68"/>
      <c r="P123" s="67"/>
    </row>
    <row r="124" spans="1:16" ht="107.25" customHeight="1">
      <c r="A124" s="380" t="s">
        <v>595</v>
      </c>
      <c r="B124" s="317" t="s">
        <v>596</v>
      </c>
      <c r="C124" s="105"/>
      <c r="D124" s="401">
        <v>813</v>
      </c>
      <c r="E124" s="232" t="s">
        <v>844</v>
      </c>
      <c r="F124" s="104"/>
      <c r="G124" s="104"/>
      <c r="H124" s="105"/>
      <c r="I124" s="105"/>
      <c r="J124" s="105"/>
      <c r="K124" s="105"/>
      <c r="L124" s="403"/>
      <c r="M124" s="905" t="s">
        <v>597</v>
      </c>
      <c r="N124" s="68"/>
      <c r="P124" s="67"/>
    </row>
    <row r="125" spans="1:16" ht="12.75" customHeight="1">
      <c r="A125" s="768" t="s">
        <v>47</v>
      </c>
      <c r="B125" s="769"/>
      <c r="C125" s="111">
        <f aca="true" t="shared" si="23" ref="C125:L125">SUM(C126:C130)</f>
        <v>78203.05411</v>
      </c>
      <c r="D125" s="388"/>
      <c r="E125" s="389"/>
      <c r="F125" s="111">
        <f>SUM(F127:F128)</f>
        <v>79577.99</v>
      </c>
      <c r="G125" s="111">
        <f>SUM(G127:G128)</f>
        <v>79577.99</v>
      </c>
      <c r="H125" s="111">
        <f t="shared" si="23"/>
        <v>78203.05411</v>
      </c>
      <c r="I125" s="111">
        <f t="shared" si="23"/>
        <v>0</v>
      </c>
      <c r="J125" s="111">
        <f t="shared" si="23"/>
        <v>0</v>
      </c>
      <c r="K125" s="111">
        <f t="shared" si="23"/>
        <v>76871.00378</v>
      </c>
      <c r="L125" s="404">
        <f t="shared" si="23"/>
        <v>76871.00378</v>
      </c>
      <c r="M125" s="906"/>
      <c r="N125" s="68"/>
      <c r="P125" s="67"/>
    </row>
    <row r="126" spans="1:16" ht="12.75" customHeight="1" hidden="1">
      <c r="A126" s="768" t="s">
        <v>7</v>
      </c>
      <c r="B126" s="769"/>
      <c r="C126" s="111">
        <f>SUM(H126:J126)</f>
        <v>0</v>
      </c>
      <c r="D126" s="388"/>
      <c r="E126" s="389"/>
      <c r="F126" s="111">
        <v>5323.509</v>
      </c>
      <c r="G126" s="111">
        <v>5323.509</v>
      </c>
      <c r="H126" s="111"/>
      <c r="I126" s="111"/>
      <c r="J126" s="111"/>
      <c r="K126" s="111"/>
      <c r="L126" s="404"/>
      <c r="M126" s="906"/>
      <c r="N126" s="68"/>
      <c r="P126" s="67"/>
    </row>
    <row r="127" spans="1:16" ht="12.75" customHeight="1">
      <c r="A127" s="768" t="s">
        <v>14</v>
      </c>
      <c r="B127" s="769"/>
      <c r="C127" s="111">
        <f>SUM(H127:J127)</f>
        <v>74254.5</v>
      </c>
      <c r="D127" s="388"/>
      <c r="E127" s="389"/>
      <c r="F127" s="111">
        <v>74254.481</v>
      </c>
      <c r="G127" s="111">
        <v>74254.481</v>
      </c>
      <c r="H127" s="111">
        <v>74254.5</v>
      </c>
      <c r="I127" s="111"/>
      <c r="J127" s="111"/>
      <c r="K127" s="111">
        <v>72922.44967</v>
      </c>
      <c r="L127" s="404">
        <v>72922.44967</v>
      </c>
      <c r="M127" s="906"/>
      <c r="N127" s="68"/>
      <c r="P127" s="67"/>
    </row>
    <row r="128" spans="1:16" ht="12.75" customHeight="1">
      <c r="A128" s="768" t="s">
        <v>15</v>
      </c>
      <c r="B128" s="769"/>
      <c r="C128" s="111">
        <f>SUM(H128:J128)</f>
        <v>3948.55411</v>
      </c>
      <c r="D128" s="388"/>
      <c r="E128" s="389"/>
      <c r="F128" s="114">
        <v>5323.509</v>
      </c>
      <c r="G128" s="114">
        <v>5323.509</v>
      </c>
      <c r="H128" s="111">
        <f>3480.48411+20+448.07</f>
        <v>3948.55411</v>
      </c>
      <c r="I128" s="111"/>
      <c r="J128" s="111"/>
      <c r="K128" s="111">
        <v>3948.55411</v>
      </c>
      <c r="L128" s="404">
        <v>3948.55411</v>
      </c>
      <c r="M128" s="906"/>
      <c r="N128" s="68"/>
      <c r="P128" s="67"/>
    </row>
    <row r="129" spans="1:16" ht="12.75" customHeight="1" hidden="1">
      <c r="A129" s="768" t="s">
        <v>16</v>
      </c>
      <c r="B129" s="769"/>
      <c r="C129" s="111">
        <f>SUM(H129:J129)</f>
        <v>0</v>
      </c>
      <c r="D129" s="388"/>
      <c r="E129" s="389"/>
      <c r="F129" s="105"/>
      <c r="G129" s="105"/>
      <c r="H129" s="111"/>
      <c r="I129" s="111"/>
      <c r="J129" s="111"/>
      <c r="K129" s="111"/>
      <c r="L129" s="404"/>
      <c r="M129" s="906"/>
      <c r="N129" s="68"/>
      <c r="P129" s="67"/>
    </row>
    <row r="130" spans="1:16" ht="12.75" customHeight="1" hidden="1">
      <c r="A130" s="795" t="s">
        <v>5</v>
      </c>
      <c r="B130" s="796"/>
      <c r="C130" s="114">
        <f>SUM(H130:J130)</f>
        <v>0</v>
      </c>
      <c r="D130" s="408"/>
      <c r="E130" s="409"/>
      <c r="F130" s="111">
        <f>SUM(F131:F135)</f>
        <v>403346.4</v>
      </c>
      <c r="G130" s="111">
        <f>SUM(G131:G135)</f>
        <v>403346.4</v>
      </c>
      <c r="H130" s="114"/>
      <c r="I130" s="114"/>
      <c r="J130" s="114"/>
      <c r="K130" s="114"/>
      <c r="L130" s="410"/>
      <c r="M130" s="909"/>
      <c r="N130" s="68"/>
      <c r="P130" s="67"/>
    </row>
    <row r="131" spans="1:16" ht="44.25" customHeight="1">
      <c r="A131" s="380" t="s">
        <v>599</v>
      </c>
      <c r="B131" s="317" t="s">
        <v>295</v>
      </c>
      <c r="C131" s="105"/>
      <c r="D131" s="401">
        <v>813</v>
      </c>
      <c r="E131" s="232" t="s">
        <v>845</v>
      </c>
      <c r="F131" s="111"/>
      <c r="G131" s="111"/>
      <c r="H131" s="105"/>
      <c r="I131" s="105"/>
      <c r="J131" s="105"/>
      <c r="K131" s="105"/>
      <c r="L131" s="403"/>
      <c r="M131" s="905" t="s">
        <v>600</v>
      </c>
      <c r="N131" s="68"/>
      <c r="P131" s="67"/>
    </row>
    <row r="132" spans="1:16" ht="12.75" customHeight="1">
      <c r="A132" s="768" t="s">
        <v>47</v>
      </c>
      <c r="B132" s="769"/>
      <c r="C132" s="111">
        <f aca="true" t="shared" si="24" ref="C132:L132">SUM(C133:C137)</f>
        <v>179208.6</v>
      </c>
      <c r="D132" s="388"/>
      <c r="E132" s="389"/>
      <c r="F132" s="111">
        <f>SUM(F134)</f>
        <v>201673.2</v>
      </c>
      <c r="G132" s="111">
        <f>SUM(G134)</f>
        <v>201673.2</v>
      </c>
      <c r="H132" s="111">
        <f t="shared" si="24"/>
        <v>179208.6</v>
      </c>
      <c r="I132" s="111">
        <f t="shared" si="24"/>
        <v>0</v>
      </c>
      <c r="J132" s="111">
        <f t="shared" si="24"/>
        <v>0</v>
      </c>
      <c r="K132" s="111">
        <f t="shared" si="24"/>
        <v>179208.6</v>
      </c>
      <c r="L132" s="404">
        <f t="shared" si="24"/>
        <v>179208.6</v>
      </c>
      <c r="M132" s="906"/>
      <c r="N132" s="68"/>
      <c r="P132" s="67"/>
    </row>
    <row r="133" spans="1:16" ht="12.75" customHeight="1" hidden="1">
      <c r="A133" s="768" t="s">
        <v>7</v>
      </c>
      <c r="B133" s="769"/>
      <c r="C133" s="111">
        <f>SUM(H133:J133)</f>
        <v>0</v>
      </c>
      <c r="D133" s="388"/>
      <c r="E133" s="389"/>
      <c r="F133" s="111"/>
      <c r="G133" s="111"/>
      <c r="H133" s="111"/>
      <c r="I133" s="111"/>
      <c r="J133" s="111"/>
      <c r="K133" s="111"/>
      <c r="L133" s="404"/>
      <c r="M133" s="906"/>
      <c r="N133" s="68"/>
      <c r="P133" s="67"/>
    </row>
    <row r="134" spans="1:16" ht="12.75" customHeight="1">
      <c r="A134" s="768" t="s">
        <v>14</v>
      </c>
      <c r="B134" s="769"/>
      <c r="C134" s="111">
        <f>SUM(H134:J134)</f>
        <v>179208.6</v>
      </c>
      <c r="D134" s="388"/>
      <c r="E134" s="389"/>
      <c r="F134" s="111">
        <v>201673.2</v>
      </c>
      <c r="G134" s="111">
        <v>201673.2</v>
      </c>
      <c r="H134" s="111">
        <v>179208.6</v>
      </c>
      <c r="I134" s="111"/>
      <c r="J134" s="111"/>
      <c r="K134" s="111">
        <v>179208.6</v>
      </c>
      <c r="L134" s="404">
        <v>179208.6</v>
      </c>
      <c r="M134" s="906"/>
      <c r="N134" s="68"/>
      <c r="P134" s="67"/>
    </row>
    <row r="135" spans="1:16" ht="12.75" customHeight="1" hidden="1">
      <c r="A135" s="795" t="s">
        <v>15</v>
      </c>
      <c r="B135" s="796"/>
      <c r="C135" s="111">
        <f>SUM(H135:J135)</f>
        <v>0</v>
      </c>
      <c r="D135" s="388"/>
      <c r="E135" s="389"/>
      <c r="F135" s="114"/>
      <c r="G135" s="114"/>
      <c r="H135" s="111"/>
      <c r="I135" s="111"/>
      <c r="J135" s="111"/>
      <c r="K135" s="111"/>
      <c r="L135" s="404"/>
      <c r="M135" s="906"/>
      <c r="N135" s="68"/>
      <c r="P135" s="67"/>
    </row>
    <row r="136" spans="1:16" ht="12.75" customHeight="1" hidden="1">
      <c r="A136" s="793" t="s">
        <v>16</v>
      </c>
      <c r="B136" s="794"/>
      <c r="C136" s="111">
        <f>SUM(H136:J136)</f>
        <v>0</v>
      </c>
      <c r="D136" s="388"/>
      <c r="E136" s="389"/>
      <c r="F136" s="309" t="s">
        <v>560</v>
      </c>
      <c r="G136" s="309" t="s">
        <v>560</v>
      </c>
      <c r="H136" s="111"/>
      <c r="I136" s="111"/>
      <c r="J136" s="111"/>
      <c r="K136" s="111"/>
      <c r="L136" s="404"/>
      <c r="M136" s="407"/>
      <c r="N136" s="68"/>
      <c r="P136" s="67"/>
    </row>
    <row r="137" spans="1:16" ht="12.75" customHeight="1" hidden="1">
      <c r="A137" s="795" t="s">
        <v>5</v>
      </c>
      <c r="B137" s="796"/>
      <c r="C137" s="114">
        <f>SUM(H137:J137)</f>
        <v>0</v>
      </c>
      <c r="D137" s="408"/>
      <c r="E137" s="409"/>
      <c r="F137" s="111"/>
      <c r="G137" s="111"/>
      <c r="H137" s="114"/>
      <c r="I137" s="114"/>
      <c r="J137" s="114"/>
      <c r="K137" s="114"/>
      <c r="L137" s="410"/>
      <c r="M137" s="411"/>
      <c r="N137" s="68"/>
      <c r="P137" s="67"/>
    </row>
    <row r="138" spans="1:16" ht="33" customHeight="1">
      <c r="A138" s="430" t="s">
        <v>228</v>
      </c>
      <c r="B138" s="322" t="s">
        <v>601</v>
      </c>
      <c r="C138" s="111"/>
      <c r="D138" s="382"/>
      <c r="E138" s="383"/>
      <c r="F138" s="153"/>
      <c r="G138" s="153"/>
      <c r="H138" s="231"/>
      <c r="I138" s="153"/>
      <c r="J138" s="153"/>
      <c r="K138" s="231"/>
      <c r="L138" s="439"/>
      <c r="M138" s="407"/>
      <c r="N138" s="68"/>
      <c r="P138" s="67"/>
    </row>
    <row r="139" spans="1:16" ht="12.75" customHeight="1">
      <c r="A139" s="768" t="s">
        <v>47</v>
      </c>
      <c r="B139" s="769"/>
      <c r="C139" s="111">
        <f aca="true" t="shared" si="25" ref="C139:L139">SUM(C140:C144)</f>
        <v>849095.6171700001</v>
      </c>
      <c r="D139" s="388"/>
      <c r="E139" s="389"/>
      <c r="F139" s="153">
        <f>SUM(F140:F142)</f>
        <v>835781.956</v>
      </c>
      <c r="G139" s="153">
        <f>SUM(G140:G142)</f>
        <v>835781.956</v>
      </c>
      <c r="H139" s="153">
        <f t="shared" si="25"/>
        <v>849095.6171700001</v>
      </c>
      <c r="I139" s="153">
        <f t="shared" si="25"/>
        <v>0</v>
      </c>
      <c r="J139" s="153">
        <f t="shared" si="25"/>
        <v>0</v>
      </c>
      <c r="K139" s="153">
        <f t="shared" si="25"/>
        <v>828945.3611699999</v>
      </c>
      <c r="L139" s="390">
        <f t="shared" si="25"/>
        <v>828903.42207</v>
      </c>
      <c r="M139" s="407"/>
      <c r="N139" s="68"/>
      <c r="P139" s="67"/>
    </row>
    <row r="140" spans="1:16" ht="12.75" customHeight="1">
      <c r="A140" s="768" t="s">
        <v>7</v>
      </c>
      <c r="B140" s="769"/>
      <c r="C140" s="111">
        <f>SUM(H140:J140)</f>
        <v>7626.4</v>
      </c>
      <c r="D140" s="388"/>
      <c r="E140" s="389"/>
      <c r="F140" s="153">
        <f>F183</f>
        <v>7626.4</v>
      </c>
      <c r="G140" s="153">
        <f>G183</f>
        <v>7626.4</v>
      </c>
      <c r="H140" s="153">
        <f>H148+H155+H162+H169+H176+H183+H190+H197+H204+H211</f>
        <v>7626.4</v>
      </c>
      <c r="I140" s="153">
        <f>I148+I155+I162+I169+I176+I183+I190+I197+I204+I211</f>
        <v>0</v>
      </c>
      <c r="J140" s="153">
        <f>J148+J155+J162+J169+J176+J183+J190+J197+J204+J211</f>
        <v>0</v>
      </c>
      <c r="K140" s="153">
        <f>K148+K155+K162+K169+K176+K183+K190+K211+K204+K218+K225</f>
        <v>4111.44386</v>
      </c>
      <c r="L140" s="390">
        <f>L148+L155+L162+L169+L176+L183+L190+L211+L204+L218+L225</f>
        <v>4069.5047600000003</v>
      </c>
      <c r="M140" s="407"/>
      <c r="N140" s="68"/>
      <c r="P140" s="67"/>
    </row>
    <row r="141" spans="1:16" ht="12.75" customHeight="1">
      <c r="A141" s="768" t="s">
        <v>14</v>
      </c>
      <c r="B141" s="769"/>
      <c r="C141" s="111">
        <f>SUM(H141:J141)</f>
        <v>841369.2171700001</v>
      </c>
      <c r="D141" s="388"/>
      <c r="E141" s="389"/>
      <c r="F141" s="153">
        <f>F149+F156+F163+F170+F177+F184+F191+F205+F212+F219+F226</f>
        <v>828055.556</v>
      </c>
      <c r="G141" s="153">
        <f>G149+G156+G163+G170+G177+G184+G191+G205+G212+G219+G226</f>
        <v>828055.556</v>
      </c>
      <c r="H141" s="153">
        <f>H149+H156+H163+H170+H177+H184+H191+H205+H212+H226+H219+H233</f>
        <v>841369.2171700001</v>
      </c>
      <c r="I141" s="153">
        <f>I149+I156+I163+I170+I177+I184+I191+I205+I212+I226+I219+I233</f>
        <v>0</v>
      </c>
      <c r="J141" s="153">
        <f>J149+J156+J163+J170+J177+J184+J191+J205+J212+J226+J219+J233</f>
        <v>0</v>
      </c>
      <c r="K141" s="153">
        <f>K149+K156+K163+K170+K177+K184+K191+K205+K212+K226+K219+K233</f>
        <v>824733.9173099999</v>
      </c>
      <c r="L141" s="390">
        <f>L149+L156+L163+L170+L177+L184+L191+L205+L212+L226+L219+L233</f>
        <v>824733.9173099999</v>
      </c>
      <c r="M141" s="407"/>
      <c r="N141" s="68"/>
      <c r="P141" s="67"/>
    </row>
    <row r="142" spans="1:16" ht="12.75" customHeight="1">
      <c r="A142" s="768" t="s">
        <v>15</v>
      </c>
      <c r="B142" s="769"/>
      <c r="C142" s="111">
        <f>SUM(H142:J142)</f>
        <v>100</v>
      </c>
      <c r="D142" s="388"/>
      <c r="E142" s="389"/>
      <c r="F142" s="155">
        <f>F157</f>
        <v>100</v>
      </c>
      <c r="G142" s="155">
        <f>G157</f>
        <v>100</v>
      </c>
      <c r="H142" s="153">
        <f>H150+H157+H164+H171+H178+H185+H192+H199+H206+H213</f>
        <v>100</v>
      </c>
      <c r="I142" s="153">
        <f>I150+I157+I164+I171+I178+I185+I192+I199+I206+I213</f>
        <v>0</v>
      </c>
      <c r="J142" s="153">
        <f>J150+J157+J164+J171+J178+J185+J192+J199+J206+J213</f>
        <v>0</v>
      </c>
      <c r="K142" s="153">
        <f>K150+K157+K164+K171+K178+K185+K192+K213+K206+K220+K227</f>
        <v>100</v>
      </c>
      <c r="L142" s="390">
        <f>L150+L157+L164+L171+L178+L185+L192+L199+L206+L213</f>
        <v>100</v>
      </c>
      <c r="M142" s="407"/>
      <c r="N142" s="68"/>
      <c r="P142" s="67"/>
    </row>
    <row r="143" spans="1:16" ht="12.75" customHeight="1">
      <c r="A143" s="793" t="s">
        <v>16</v>
      </c>
      <c r="B143" s="794"/>
      <c r="C143" s="104">
        <f>SUM(H143:J143)</f>
        <v>0</v>
      </c>
      <c r="D143" s="382"/>
      <c r="E143" s="389"/>
      <c r="F143" s="111"/>
      <c r="G143" s="111"/>
      <c r="H143" s="440">
        <f>H151+H158+H165+H172+H179+H186+H193+H200+H207+H214</f>
        <v>0</v>
      </c>
      <c r="I143" s="104"/>
      <c r="J143" s="104"/>
      <c r="K143" s="104"/>
      <c r="L143" s="431"/>
      <c r="M143" s="438"/>
      <c r="N143" s="68"/>
      <c r="P143" s="67"/>
    </row>
    <row r="144" spans="1:16" ht="12.75" customHeight="1">
      <c r="A144" s="772" t="s">
        <v>5</v>
      </c>
      <c r="B144" s="773"/>
      <c r="C144" s="148">
        <f>SUM(H144:J144)</f>
        <v>0</v>
      </c>
      <c r="D144" s="434"/>
      <c r="E144" s="409"/>
      <c r="F144" s="114"/>
      <c r="G144" s="114"/>
      <c r="H144" s="441">
        <f>H152+H159+H166+H173+H180+H187+H194+H201+H208+H215</f>
        <v>0</v>
      </c>
      <c r="I144" s="148"/>
      <c r="J144" s="148"/>
      <c r="K144" s="148"/>
      <c r="L144" s="436"/>
      <c r="M144" s="437"/>
      <c r="N144" s="68"/>
      <c r="P144" s="67"/>
    </row>
    <row r="145" spans="1:16" ht="61.5" customHeight="1">
      <c r="A145" s="427"/>
      <c r="B145" s="150" t="s">
        <v>603</v>
      </c>
      <c r="C145" s="119"/>
      <c r="D145" s="215"/>
      <c r="E145" s="326"/>
      <c r="F145" s="115"/>
      <c r="G145" s="115"/>
      <c r="H145" s="120" t="s">
        <v>560</v>
      </c>
      <c r="I145" s="121"/>
      <c r="J145" s="121"/>
      <c r="K145" s="121"/>
      <c r="L145" s="399"/>
      <c r="M145" s="126" t="s">
        <v>560</v>
      </c>
      <c r="N145" s="68"/>
      <c r="P145" s="67"/>
    </row>
    <row r="146" spans="1:16" ht="61.5" customHeight="1">
      <c r="A146" s="380" t="s">
        <v>604</v>
      </c>
      <c r="B146" s="317" t="s">
        <v>299</v>
      </c>
      <c r="C146" s="105"/>
      <c r="D146" s="401">
        <v>813</v>
      </c>
      <c r="E146" s="232" t="s">
        <v>848</v>
      </c>
      <c r="F146" s="105"/>
      <c r="G146" s="105"/>
      <c r="H146" s="105"/>
      <c r="I146" s="105"/>
      <c r="J146" s="105"/>
      <c r="K146" s="105"/>
      <c r="L146" s="403"/>
      <c r="M146" s="905" t="s">
        <v>605</v>
      </c>
      <c r="N146" s="68"/>
      <c r="P146" s="67"/>
    </row>
    <row r="147" spans="1:16" ht="12.75" customHeight="1">
      <c r="A147" s="768" t="s">
        <v>47</v>
      </c>
      <c r="B147" s="769"/>
      <c r="C147" s="111">
        <f aca="true" t="shared" si="26" ref="C147:L147">SUM(C148:C152)</f>
        <v>186976.88662</v>
      </c>
      <c r="D147" s="388"/>
      <c r="E147" s="389"/>
      <c r="F147" s="111">
        <f>SUM(F149)</f>
        <v>189283</v>
      </c>
      <c r="G147" s="111">
        <f>SUM(G149)</f>
        <v>189283</v>
      </c>
      <c r="H147" s="111">
        <f t="shared" si="26"/>
        <v>186976.88662</v>
      </c>
      <c r="I147" s="111">
        <f t="shared" si="26"/>
        <v>0</v>
      </c>
      <c r="J147" s="111">
        <f t="shared" si="26"/>
        <v>0</v>
      </c>
      <c r="K147" s="111">
        <f t="shared" si="26"/>
        <v>185151.98056</v>
      </c>
      <c r="L147" s="404">
        <f t="shared" si="26"/>
        <v>185151.98056</v>
      </c>
      <c r="M147" s="906"/>
      <c r="N147" s="68"/>
      <c r="P147" s="67"/>
    </row>
    <row r="148" spans="1:16" ht="12.75" customHeight="1" hidden="1">
      <c r="A148" s="768" t="s">
        <v>7</v>
      </c>
      <c r="B148" s="769"/>
      <c r="C148" s="111">
        <f>SUM(H148:J148)</f>
        <v>0</v>
      </c>
      <c r="D148" s="388"/>
      <c r="E148" s="389"/>
      <c r="F148" s="111"/>
      <c r="G148" s="111"/>
      <c r="H148" s="111"/>
      <c r="I148" s="111"/>
      <c r="J148" s="111"/>
      <c r="K148" s="111"/>
      <c r="L148" s="404"/>
      <c r="M148" s="906"/>
      <c r="N148" s="68"/>
      <c r="P148" s="67"/>
    </row>
    <row r="149" spans="1:16" ht="12.75" customHeight="1">
      <c r="A149" s="795" t="s">
        <v>14</v>
      </c>
      <c r="B149" s="796"/>
      <c r="C149" s="114">
        <f>SUM(H149:J149)</f>
        <v>186976.88662</v>
      </c>
      <c r="D149" s="408"/>
      <c r="E149" s="409"/>
      <c r="F149" s="114">
        <v>189283</v>
      </c>
      <c r="G149" s="114">
        <v>189283</v>
      </c>
      <c r="H149" s="114">
        <v>186976.88662</v>
      </c>
      <c r="I149" s="114"/>
      <c r="J149" s="114"/>
      <c r="K149" s="114">
        <v>185151.98056</v>
      </c>
      <c r="L149" s="410">
        <v>185151.98056</v>
      </c>
      <c r="M149" s="906"/>
      <c r="N149" s="68"/>
      <c r="P149" s="67"/>
    </row>
    <row r="150" spans="1:16" ht="12.75" customHeight="1" hidden="1">
      <c r="A150" s="811" t="s">
        <v>15</v>
      </c>
      <c r="B150" s="812"/>
      <c r="C150" s="115">
        <f>SUM(H150:J150)</f>
        <v>0</v>
      </c>
      <c r="D150" s="405"/>
      <c r="E150" s="406"/>
      <c r="F150" s="115"/>
      <c r="G150" s="115"/>
      <c r="H150" s="115"/>
      <c r="I150" s="115"/>
      <c r="J150" s="115"/>
      <c r="K150" s="115"/>
      <c r="L150" s="396"/>
      <c r="M150" s="909"/>
      <c r="N150" s="68"/>
      <c r="P150" s="67"/>
    </row>
    <row r="151" spans="1:16" ht="12.75" customHeight="1" hidden="1">
      <c r="A151" s="793" t="s">
        <v>16</v>
      </c>
      <c r="B151" s="794"/>
      <c r="C151" s="104">
        <f>SUM(H151:J151)</f>
        <v>0</v>
      </c>
      <c r="D151" s="382"/>
      <c r="E151" s="383"/>
      <c r="F151" s="105"/>
      <c r="G151" s="105"/>
      <c r="H151" s="104"/>
      <c r="I151" s="104"/>
      <c r="J151" s="104"/>
      <c r="K151" s="104"/>
      <c r="L151" s="431"/>
      <c r="M151" s="438"/>
      <c r="N151" s="68"/>
      <c r="P151" s="67"/>
    </row>
    <row r="152" spans="1:16" ht="12.75" customHeight="1" hidden="1">
      <c r="A152" s="795" t="s">
        <v>5</v>
      </c>
      <c r="B152" s="796"/>
      <c r="C152" s="114">
        <f>SUM(H152:J152)</f>
        <v>0</v>
      </c>
      <c r="D152" s="408"/>
      <c r="E152" s="409"/>
      <c r="F152" s="111">
        <f>SUM(F153:F157)</f>
        <v>2300</v>
      </c>
      <c r="G152" s="111">
        <f>SUM(G153:G157)</f>
        <v>2300</v>
      </c>
      <c r="H152" s="114"/>
      <c r="I152" s="114"/>
      <c r="J152" s="114"/>
      <c r="K152" s="114"/>
      <c r="L152" s="410"/>
      <c r="M152" s="411"/>
      <c r="N152" s="68"/>
      <c r="P152" s="67"/>
    </row>
    <row r="153" spans="1:16" ht="61.5" customHeight="1">
      <c r="A153" s="380" t="s">
        <v>606</v>
      </c>
      <c r="B153" s="317" t="s">
        <v>301</v>
      </c>
      <c r="C153" s="105"/>
      <c r="D153" s="401">
        <v>813</v>
      </c>
      <c r="E153" s="232" t="s">
        <v>844</v>
      </c>
      <c r="F153" s="111"/>
      <c r="G153" s="111"/>
      <c r="H153" s="105"/>
      <c r="I153" s="105"/>
      <c r="J153" s="105"/>
      <c r="K153" s="105"/>
      <c r="L153" s="403"/>
      <c r="M153" s="905" t="s">
        <v>597</v>
      </c>
      <c r="N153" s="68"/>
      <c r="P153" s="67"/>
    </row>
    <row r="154" spans="1:16" ht="12.75" customHeight="1">
      <c r="A154" s="768" t="s">
        <v>47</v>
      </c>
      <c r="B154" s="769"/>
      <c r="C154" s="111">
        <f aca="true" t="shared" si="27" ref="C154:L154">SUM(C155:C159)</f>
        <v>1100</v>
      </c>
      <c r="D154" s="388"/>
      <c r="E154" s="389"/>
      <c r="F154" s="111">
        <f>SUM(F156:F157)</f>
        <v>1100</v>
      </c>
      <c r="G154" s="111">
        <f>SUM(G156:G157)</f>
        <v>1100</v>
      </c>
      <c r="H154" s="111">
        <f t="shared" si="27"/>
        <v>1100</v>
      </c>
      <c r="I154" s="111">
        <f t="shared" si="27"/>
        <v>0</v>
      </c>
      <c r="J154" s="111">
        <f t="shared" si="27"/>
        <v>0</v>
      </c>
      <c r="K154" s="111">
        <f t="shared" si="27"/>
        <v>1100</v>
      </c>
      <c r="L154" s="404">
        <f t="shared" si="27"/>
        <v>1100</v>
      </c>
      <c r="M154" s="906"/>
      <c r="N154" s="68"/>
      <c r="P154" s="67"/>
    </row>
    <row r="155" spans="1:16" ht="12.75" customHeight="1" hidden="1">
      <c r="A155" s="768" t="s">
        <v>7</v>
      </c>
      <c r="B155" s="769"/>
      <c r="C155" s="111">
        <f>SUM(H155:J155)</f>
        <v>0</v>
      </c>
      <c r="D155" s="388"/>
      <c r="E155" s="389"/>
      <c r="F155" s="111">
        <v>100</v>
      </c>
      <c r="G155" s="111">
        <v>100</v>
      </c>
      <c r="H155" s="111"/>
      <c r="I155" s="111"/>
      <c r="J155" s="111"/>
      <c r="K155" s="111"/>
      <c r="L155" s="404"/>
      <c r="M155" s="906"/>
      <c r="N155" s="68"/>
      <c r="P155" s="67"/>
    </row>
    <row r="156" spans="1:16" ht="12.75" customHeight="1">
      <c r="A156" s="768" t="s">
        <v>14</v>
      </c>
      <c r="B156" s="769"/>
      <c r="C156" s="111">
        <f>SUM(H156:J156)</f>
        <v>1000</v>
      </c>
      <c r="D156" s="388"/>
      <c r="E156" s="389"/>
      <c r="F156" s="111">
        <v>1000</v>
      </c>
      <c r="G156" s="111">
        <v>1000</v>
      </c>
      <c r="H156" s="111">
        <v>1000</v>
      </c>
      <c r="I156" s="111"/>
      <c r="J156" s="111"/>
      <c r="K156" s="111">
        <v>1000</v>
      </c>
      <c r="L156" s="404">
        <v>1000</v>
      </c>
      <c r="M156" s="906"/>
      <c r="N156" s="68"/>
      <c r="P156" s="67"/>
    </row>
    <row r="157" spans="1:16" ht="12.75" customHeight="1">
      <c r="A157" s="768" t="s">
        <v>15</v>
      </c>
      <c r="B157" s="769"/>
      <c r="C157" s="111">
        <f>SUM(H157:J157)</f>
        <v>100</v>
      </c>
      <c r="D157" s="388"/>
      <c r="E157" s="389"/>
      <c r="F157" s="114">
        <v>100</v>
      </c>
      <c r="G157" s="114">
        <v>100</v>
      </c>
      <c r="H157" s="111">
        <v>100</v>
      </c>
      <c r="I157" s="111"/>
      <c r="J157" s="111"/>
      <c r="K157" s="111">
        <v>100</v>
      </c>
      <c r="L157" s="404">
        <v>100</v>
      </c>
      <c r="M157" s="906"/>
      <c r="N157" s="68"/>
      <c r="P157" s="67"/>
    </row>
    <row r="158" spans="1:16" ht="12.75" customHeight="1" hidden="1">
      <c r="A158" s="768" t="s">
        <v>16</v>
      </c>
      <c r="B158" s="769"/>
      <c r="C158" s="111">
        <f>SUM(H158:J158)</f>
        <v>0</v>
      </c>
      <c r="D158" s="388"/>
      <c r="E158" s="389"/>
      <c r="F158" s="105"/>
      <c r="G158" s="105"/>
      <c r="H158" s="111"/>
      <c r="I158" s="111"/>
      <c r="J158" s="111"/>
      <c r="K158" s="111"/>
      <c r="L158" s="404"/>
      <c r="M158" s="407"/>
      <c r="N158" s="68"/>
      <c r="P158" s="67"/>
    </row>
    <row r="159" spans="1:16" ht="10.5" customHeight="1" hidden="1">
      <c r="A159" s="795" t="s">
        <v>5</v>
      </c>
      <c r="B159" s="796"/>
      <c r="C159" s="114">
        <f>SUM(H159:J159)</f>
        <v>0</v>
      </c>
      <c r="D159" s="408"/>
      <c r="E159" s="409"/>
      <c r="F159" s="111">
        <f>SUM(F160:F164)</f>
        <v>380</v>
      </c>
      <c r="G159" s="111">
        <f>SUM(G160:G164)</f>
        <v>380</v>
      </c>
      <c r="H159" s="114"/>
      <c r="I159" s="114"/>
      <c r="J159" s="114"/>
      <c r="K159" s="114"/>
      <c r="L159" s="410"/>
      <c r="M159" s="411"/>
      <c r="N159" s="68"/>
      <c r="P159" s="67"/>
    </row>
    <row r="160" spans="1:16" ht="34.5" customHeight="1">
      <c r="A160" s="380" t="s">
        <v>608</v>
      </c>
      <c r="B160" s="317" t="s">
        <v>303</v>
      </c>
      <c r="C160" s="105"/>
      <c r="D160" s="401">
        <v>813</v>
      </c>
      <c r="E160" s="232" t="s">
        <v>843</v>
      </c>
      <c r="F160" s="111"/>
      <c r="G160" s="111"/>
      <c r="H160" s="105"/>
      <c r="I160" s="105"/>
      <c r="J160" s="105"/>
      <c r="K160" s="105"/>
      <c r="L160" s="403"/>
      <c r="M160" s="905" t="s">
        <v>609</v>
      </c>
      <c r="N160" s="68"/>
      <c r="P160" s="67"/>
    </row>
    <row r="161" spans="1:16" ht="12.75" customHeight="1">
      <c r="A161" s="768" t="s">
        <v>47</v>
      </c>
      <c r="B161" s="769"/>
      <c r="C161" s="111">
        <f aca="true" t="shared" si="28" ref="C161:L161">SUM(C162:C166)</f>
        <v>296</v>
      </c>
      <c r="D161" s="388"/>
      <c r="E161" s="389"/>
      <c r="F161" s="111">
        <f>SUM(F163)</f>
        <v>190</v>
      </c>
      <c r="G161" s="111">
        <f>SUM(G163)</f>
        <v>190</v>
      </c>
      <c r="H161" s="111">
        <f t="shared" si="28"/>
        <v>296</v>
      </c>
      <c r="I161" s="111">
        <f t="shared" si="28"/>
        <v>0</v>
      </c>
      <c r="J161" s="111">
        <f t="shared" si="28"/>
        <v>0</v>
      </c>
      <c r="K161" s="111">
        <f t="shared" si="28"/>
        <v>295.0735</v>
      </c>
      <c r="L161" s="404">
        <f t="shared" si="28"/>
        <v>295.0735</v>
      </c>
      <c r="M161" s="906"/>
      <c r="N161" s="68"/>
      <c r="P161" s="67"/>
    </row>
    <row r="162" spans="1:16" ht="12.75" customHeight="1" hidden="1">
      <c r="A162" s="768" t="s">
        <v>7</v>
      </c>
      <c r="B162" s="769"/>
      <c r="C162" s="111">
        <f>SUM(H162:J162)</f>
        <v>0</v>
      </c>
      <c r="D162" s="388"/>
      <c r="E162" s="389"/>
      <c r="F162" s="111"/>
      <c r="G162" s="111"/>
      <c r="H162" s="111"/>
      <c r="I162" s="111"/>
      <c r="J162" s="111"/>
      <c r="K162" s="111"/>
      <c r="L162" s="404"/>
      <c r="M162" s="906"/>
      <c r="N162" s="68"/>
      <c r="P162" s="67"/>
    </row>
    <row r="163" spans="1:16" ht="12.75" customHeight="1">
      <c r="A163" s="768" t="s">
        <v>14</v>
      </c>
      <c r="B163" s="769"/>
      <c r="C163" s="111">
        <f>SUM(H163:J163)</f>
        <v>296</v>
      </c>
      <c r="D163" s="388"/>
      <c r="E163" s="389"/>
      <c r="F163" s="114">
        <v>190</v>
      </c>
      <c r="G163" s="114">
        <v>190</v>
      </c>
      <c r="H163" s="111">
        <v>296</v>
      </c>
      <c r="I163" s="111"/>
      <c r="J163" s="111"/>
      <c r="K163" s="111">
        <v>295.0735</v>
      </c>
      <c r="L163" s="404">
        <v>295.0735</v>
      </c>
      <c r="M163" s="906"/>
      <c r="N163" s="68"/>
      <c r="P163" s="67"/>
    </row>
    <row r="164" spans="1:16" ht="12.75" customHeight="1" hidden="1">
      <c r="A164" s="768" t="s">
        <v>15</v>
      </c>
      <c r="B164" s="769"/>
      <c r="C164" s="111">
        <f>SUM(H164:J164)</f>
        <v>0</v>
      </c>
      <c r="D164" s="388"/>
      <c r="E164" s="389"/>
      <c r="F164" s="115"/>
      <c r="G164" s="115"/>
      <c r="H164" s="111"/>
      <c r="I164" s="111"/>
      <c r="J164" s="111"/>
      <c r="K164" s="111"/>
      <c r="L164" s="404"/>
      <c r="M164" s="906"/>
      <c r="N164" s="68"/>
      <c r="P164" s="67"/>
    </row>
    <row r="165" spans="1:16" ht="12.75" customHeight="1" hidden="1">
      <c r="A165" s="768" t="s">
        <v>16</v>
      </c>
      <c r="B165" s="769"/>
      <c r="C165" s="111">
        <f>SUM(H165:J165)</f>
        <v>0</v>
      </c>
      <c r="D165" s="388"/>
      <c r="E165" s="389"/>
      <c r="F165" s="105"/>
      <c r="G165" s="105"/>
      <c r="H165" s="111"/>
      <c r="I165" s="111"/>
      <c r="J165" s="111"/>
      <c r="K165" s="111"/>
      <c r="L165" s="404"/>
      <c r="M165" s="407"/>
      <c r="N165" s="68"/>
      <c r="P165" s="67"/>
    </row>
    <row r="166" spans="1:16" ht="10.5" customHeight="1" hidden="1">
      <c r="A166" s="795" t="s">
        <v>5</v>
      </c>
      <c r="B166" s="796"/>
      <c r="C166" s="114">
        <f>SUM(H166:J166)</f>
        <v>0</v>
      </c>
      <c r="D166" s="408"/>
      <c r="E166" s="409"/>
      <c r="F166" s="111">
        <f>SUM(F167:F171)</f>
        <v>289618</v>
      </c>
      <c r="G166" s="111">
        <f>SUM(G167:G171)</f>
        <v>289618</v>
      </c>
      <c r="H166" s="114"/>
      <c r="I166" s="114"/>
      <c r="J166" s="114"/>
      <c r="K166" s="114"/>
      <c r="L166" s="410"/>
      <c r="M166" s="411"/>
      <c r="N166" s="68"/>
      <c r="P166" s="67"/>
    </row>
    <row r="167" spans="1:16" ht="71.25" customHeight="1">
      <c r="A167" s="380" t="s">
        <v>611</v>
      </c>
      <c r="B167" s="317" t="s">
        <v>305</v>
      </c>
      <c r="C167" s="105"/>
      <c r="D167" s="401">
        <v>813</v>
      </c>
      <c r="E167" s="232" t="s">
        <v>850</v>
      </c>
      <c r="F167" s="111"/>
      <c r="G167" s="111"/>
      <c r="H167" s="105"/>
      <c r="I167" s="105"/>
      <c r="J167" s="105"/>
      <c r="K167" s="105"/>
      <c r="L167" s="403"/>
      <c r="M167" s="905" t="s">
        <v>612</v>
      </c>
      <c r="N167" s="68"/>
      <c r="P167" s="67"/>
    </row>
    <row r="168" spans="1:16" ht="12.75" customHeight="1">
      <c r="A168" s="768" t="s">
        <v>47</v>
      </c>
      <c r="B168" s="769"/>
      <c r="C168" s="111">
        <f aca="true" t="shared" si="29" ref="C168:L168">SUM(C169:C173)</f>
        <v>152946.70852</v>
      </c>
      <c r="D168" s="388"/>
      <c r="E168" s="389"/>
      <c r="F168" s="111">
        <f>SUM(F170)</f>
        <v>144809</v>
      </c>
      <c r="G168" s="111">
        <f>SUM(G170)</f>
        <v>144809</v>
      </c>
      <c r="H168" s="111">
        <f t="shared" si="29"/>
        <v>152946.70852</v>
      </c>
      <c r="I168" s="111">
        <f t="shared" si="29"/>
        <v>0</v>
      </c>
      <c r="J168" s="111">
        <f t="shared" si="29"/>
        <v>0</v>
      </c>
      <c r="K168" s="111">
        <f t="shared" si="29"/>
        <v>152275.26255</v>
      </c>
      <c r="L168" s="404">
        <f t="shared" si="29"/>
        <v>152275.26255</v>
      </c>
      <c r="M168" s="906"/>
      <c r="N168" s="68"/>
      <c r="P168" s="67"/>
    </row>
    <row r="169" spans="1:16" ht="12.75" customHeight="1" hidden="1">
      <c r="A169" s="768" t="s">
        <v>7</v>
      </c>
      <c r="B169" s="769"/>
      <c r="C169" s="111">
        <f>SUM(H169:J169)</f>
        <v>0</v>
      </c>
      <c r="D169" s="388"/>
      <c r="E169" s="389"/>
      <c r="F169" s="111"/>
      <c r="G169" s="111"/>
      <c r="H169" s="111"/>
      <c r="I169" s="111"/>
      <c r="J169" s="111"/>
      <c r="K169" s="111"/>
      <c r="L169" s="404"/>
      <c r="M169" s="906"/>
      <c r="N169" s="68"/>
      <c r="P169" s="67"/>
    </row>
    <row r="170" spans="1:16" ht="12.75" customHeight="1">
      <c r="A170" s="768" t="s">
        <v>14</v>
      </c>
      <c r="B170" s="769"/>
      <c r="C170" s="111">
        <f>SUM(H170:J170)</f>
        <v>152946.70852</v>
      </c>
      <c r="D170" s="388"/>
      <c r="E170" s="389"/>
      <c r="F170" s="114">
        <v>144809</v>
      </c>
      <c r="G170" s="114">
        <v>144809</v>
      </c>
      <c r="H170" s="111">
        <v>152946.70852</v>
      </c>
      <c r="I170" s="111"/>
      <c r="J170" s="111"/>
      <c r="K170" s="111">
        <v>152275.26255</v>
      </c>
      <c r="L170" s="404">
        <v>152275.26255</v>
      </c>
      <c r="M170" s="906"/>
      <c r="N170" s="68"/>
      <c r="P170" s="67"/>
    </row>
    <row r="171" spans="1:16" ht="12.75" customHeight="1" hidden="1">
      <c r="A171" s="768" t="s">
        <v>15</v>
      </c>
      <c r="B171" s="769"/>
      <c r="C171" s="111">
        <f>SUM(H171:J171)</f>
        <v>0</v>
      </c>
      <c r="D171" s="388"/>
      <c r="E171" s="389"/>
      <c r="F171" s="115"/>
      <c r="G171" s="115"/>
      <c r="H171" s="111"/>
      <c r="I171" s="111"/>
      <c r="J171" s="111"/>
      <c r="K171" s="111"/>
      <c r="L171" s="404"/>
      <c r="M171" s="906"/>
      <c r="N171" s="68"/>
      <c r="P171" s="67"/>
    </row>
    <row r="172" spans="1:16" ht="12.75" customHeight="1" hidden="1">
      <c r="A172" s="768" t="s">
        <v>16</v>
      </c>
      <c r="B172" s="769"/>
      <c r="C172" s="111">
        <f>SUM(H172:J172)</f>
        <v>0</v>
      </c>
      <c r="D172" s="388"/>
      <c r="E172" s="389"/>
      <c r="F172" s="105"/>
      <c r="G172" s="105"/>
      <c r="H172" s="111"/>
      <c r="I172" s="111"/>
      <c r="J172" s="111"/>
      <c r="K172" s="111"/>
      <c r="L172" s="404"/>
      <c r="M172" s="407"/>
      <c r="N172" s="68"/>
      <c r="P172" s="67"/>
    </row>
    <row r="173" spans="1:16" ht="12.75" customHeight="1" hidden="1">
      <c r="A173" s="795" t="s">
        <v>5</v>
      </c>
      <c r="B173" s="796"/>
      <c r="C173" s="114">
        <f>SUM(H173:J173)</f>
        <v>0</v>
      </c>
      <c r="D173" s="408"/>
      <c r="E173" s="409"/>
      <c r="F173" s="111">
        <f>SUM(F174:F178)</f>
        <v>150952.082</v>
      </c>
      <c r="G173" s="111">
        <f>SUM(G174:G178)</f>
        <v>150952.082</v>
      </c>
      <c r="H173" s="114"/>
      <c r="I173" s="114"/>
      <c r="J173" s="114"/>
      <c r="K173" s="114"/>
      <c r="L173" s="410"/>
      <c r="M173" s="411"/>
      <c r="N173" s="68"/>
      <c r="P173" s="67"/>
    </row>
    <row r="174" spans="1:16" ht="72" customHeight="1">
      <c r="A174" s="380" t="s">
        <v>613</v>
      </c>
      <c r="B174" s="317" t="s">
        <v>307</v>
      </c>
      <c r="C174" s="105"/>
      <c r="D174" s="401">
        <v>813</v>
      </c>
      <c r="E174" s="232" t="s">
        <v>848</v>
      </c>
      <c r="F174" s="111"/>
      <c r="G174" s="111"/>
      <c r="H174" s="105"/>
      <c r="I174" s="105"/>
      <c r="J174" s="105"/>
      <c r="K174" s="105"/>
      <c r="L174" s="403"/>
      <c r="M174" s="905" t="s">
        <v>614</v>
      </c>
      <c r="N174" s="68"/>
      <c r="P174" s="67"/>
    </row>
    <row r="175" spans="1:16" ht="12.75">
      <c r="A175" s="768" t="s">
        <v>47</v>
      </c>
      <c r="B175" s="769"/>
      <c r="C175" s="111">
        <f aca="true" t="shared" si="30" ref="C175:L175">SUM(C176:C180)</f>
        <v>75022.434</v>
      </c>
      <c r="D175" s="388"/>
      <c r="E175" s="389"/>
      <c r="F175" s="111">
        <f>SUM(F177)</f>
        <v>75476.041</v>
      </c>
      <c r="G175" s="111">
        <f>SUM(G177)</f>
        <v>75476.041</v>
      </c>
      <c r="H175" s="111">
        <f t="shared" si="30"/>
        <v>75022.434</v>
      </c>
      <c r="I175" s="111">
        <f t="shared" si="30"/>
        <v>0</v>
      </c>
      <c r="J175" s="111">
        <f t="shared" si="30"/>
        <v>0</v>
      </c>
      <c r="K175" s="111">
        <f t="shared" si="30"/>
        <v>66113.82763</v>
      </c>
      <c r="L175" s="404">
        <f t="shared" si="30"/>
        <v>66113.82763</v>
      </c>
      <c r="M175" s="906"/>
      <c r="N175" s="68"/>
      <c r="P175" s="67"/>
    </row>
    <row r="176" spans="1:16" ht="12.75" customHeight="1" hidden="1">
      <c r="A176" s="768" t="s">
        <v>7</v>
      </c>
      <c r="B176" s="769"/>
      <c r="C176" s="111">
        <f>SUM(H176:J176)</f>
        <v>0</v>
      </c>
      <c r="D176" s="388"/>
      <c r="E176" s="389"/>
      <c r="F176" s="111"/>
      <c r="G176" s="111"/>
      <c r="H176" s="111"/>
      <c r="I176" s="111"/>
      <c r="J176" s="111"/>
      <c r="K176" s="111"/>
      <c r="L176" s="404"/>
      <c r="M176" s="906"/>
      <c r="N176" s="68"/>
      <c r="P176" s="67"/>
    </row>
    <row r="177" spans="1:16" ht="12.75" customHeight="1">
      <c r="A177" s="768" t="s">
        <v>14</v>
      </c>
      <c r="B177" s="769"/>
      <c r="C177" s="111">
        <f>SUM(H177:J177)</f>
        <v>75022.434</v>
      </c>
      <c r="D177" s="388"/>
      <c r="E177" s="389"/>
      <c r="F177" s="114">
        <v>75476.041</v>
      </c>
      <c r="G177" s="114">
        <v>75476.041</v>
      </c>
      <c r="H177" s="111">
        <v>75022.434</v>
      </c>
      <c r="I177" s="111"/>
      <c r="J177" s="111"/>
      <c r="K177" s="111">
        <v>66113.82763</v>
      </c>
      <c r="L177" s="404">
        <v>66113.82763</v>
      </c>
      <c r="M177" s="906"/>
      <c r="N177" s="68"/>
      <c r="P177" s="67"/>
    </row>
    <row r="178" spans="1:16" ht="12.75" customHeight="1" hidden="1">
      <c r="A178" s="795" t="s">
        <v>15</v>
      </c>
      <c r="B178" s="796"/>
      <c r="C178" s="114">
        <f>SUM(H178:J178)</f>
        <v>0</v>
      </c>
      <c r="D178" s="408"/>
      <c r="E178" s="409"/>
      <c r="F178" s="115"/>
      <c r="G178" s="115"/>
      <c r="H178" s="114"/>
      <c r="I178" s="114"/>
      <c r="J178" s="114"/>
      <c r="K178" s="114"/>
      <c r="L178" s="410"/>
      <c r="M178" s="909"/>
      <c r="N178" s="68"/>
      <c r="P178" s="67"/>
    </row>
    <row r="179" spans="1:16" ht="12.75" customHeight="1" hidden="1">
      <c r="A179" s="793" t="s">
        <v>16</v>
      </c>
      <c r="B179" s="794"/>
      <c r="C179" s="104">
        <f>SUM(H179:J179)</f>
        <v>0</v>
      </c>
      <c r="D179" s="382"/>
      <c r="E179" s="383"/>
      <c r="F179" s="105"/>
      <c r="G179" s="105"/>
      <c r="H179" s="104"/>
      <c r="I179" s="104"/>
      <c r="J179" s="104"/>
      <c r="K179" s="104"/>
      <c r="L179" s="431"/>
      <c r="M179" s="438"/>
      <c r="N179" s="68"/>
      <c r="P179" s="67"/>
    </row>
    <row r="180" spans="1:16" ht="12.75" customHeight="1" hidden="1">
      <c r="A180" s="795" t="s">
        <v>5</v>
      </c>
      <c r="B180" s="796"/>
      <c r="C180" s="114">
        <f>SUM(H180:J180)</f>
        <v>0</v>
      </c>
      <c r="D180" s="408"/>
      <c r="E180" s="409"/>
      <c r="F180" s="111">
        <f>SUM(F181:F185)</f>
        <v>728976.8</v>
      </c>
      <c r="G180" s="111">
        <f>SUM(G181:G185)</f>
        <v>728976.8</v>
      </c>
      <c r="H180" s="114"/>
      <c r="I180" s="114"/>
      <c r="J180" s="114"/>
      <c r="K180" s="114"/>
      <c r="L180" s="410"/>
      <c r="M180" s="411"/>
      <c r="N180" s="68"/>
      <c r="P180" s="67"/>
    </row>
    <row r="181" spans="1:16" ht="185.25" customHeight="1">
      <c r="A181" s="380" t="s">
        <v>615</v>
      </c>
      <c r="B181" s="317" t="s">
        <v>309</v>
      </c>
      <c r="C181" s="105"/>
      <c r="D181" s="401">
        <v>813</v>
      </c>
      <c r="E181" s="232" t="s">
        <v>851</v>
      </c>
      <c r="F181" s="111"/>
      <c r="G181" s="111"/>
      <c r="H181" s="105"/>
      <c r="I181" s="105"/>
      <c r="J181" s="105"/>
      <c r="K181" s="105"/>
      <c r="L181" s="403"/>
      <c r="M181" s="905" t="s">
        <v>616</v>
      </c>
      <c r="N181" s="68"/>
      <c r="P181" s="67"/>
    </row>
    <row r="182" spans="1:16" ht="12.75" customHeight="1">
      <c r="A182" s="768" t="s">
        <v>47</v>
      </c>
      <c r="B182" s="769"/>
      <c r="C182" s="111">
        <f aca="true" t="shared" si="31" ref="C182:L182">SUM(C183:C187)</f>
        <v>364312.58717</v>
      </c>
      <c r="D182" s="388"/>
      <c r="E182" s="414"/>
      <c r="F182" s="111">
        <f>SUM(F183:F184)</f>
        <v>364488.4</v>
      </c>
      <c r="G182" s="111">
        <f>SUM(G183:G184)</f>
        <v>364488.4</v>
      </c>
      <c r="H182" s="110">
        <f t="shared" si="31"/>
        <v>364312.58717</v>
      </c>
      <c r="I182" s="111">
        <f t="shared" si="31"/>
        <v>0</v>
      </c>
      <c r="J182" s="111">
        <f t="shared" si="31"/>
        <v>0</v>
      </c>
      <c r="K182" s="111">
        <f t="shared" si="31"/>
        <v>357787.83082</v>
      </c>
      <c r="L182" s="404">
        <f t="shared" si="31"/>
        <v>357745.89171999996</v>
      </c>
      <c r="M182" s="906"/>
      <c r="N182" s="68"/>
      <c r="P182" s="67"/>
    </row>
    <row r="183" spans="1:16" ht="12.75" customHeight="1">
      <c r="A183" s="768" t="s">
        <v>7</v>
      </c>
      <c r="B183" s="769"/>
      <c r="C183" s="111">
        <f>SUM(H183:J183)</f>
        <v>7626.4</v>
      </c>
      <c r="D183" s="388"/>
      <c r="E183" s="414"/>
      <c r="F183" s="111">
        <v>7626.4</v>
      </c>
      <c r="G183" s="111">
        <v>7626.4</v>
      </c>
      <c r="H183" s="110">
        <v>7626.4</v>
      </c>
      <c r="I183" s="111"/>
      <c r="J183" s="111"/>
      <c r="K183" s="111">
        <v>4111.44386</v>
      </c>
      <c r="L183" s="404">
        <f>4111.44386-41.9391</f>
        <v>4069.5047600000003</v>
      </c>
      <c r="M183" s="906"/>
      <c r="N183" s="68"/>
      <c r="P183" s="67"/>
    </row>
    <row r="184" spans="1:16" ht="12.75" customHeight="1">
      <c r="A184" s="768" t="s">
        <v>14</v>
      </c>
      <c r="B184" s="769"/>
      <c r="C184" s="111">
        <f>SUM(H184:J184)</f>
        <v>356686.18717</v>
      </c>
      <c r="D184" s="388"/>
      <c r="E184" s="414"/>
      <c r="F184" s="114">
        <f>2250+354612</f>
        <v>356862</v>
      </c>
      <c r="G184" s="114">
        <f>2250+354612</f>
        <v>356862</v>
      </c>
      <c r="H184" s="110">
        <v>356686.18717</v>
      </c>
      <c r="I184" s="111"/>
      <c r="J184" s="111"/>
      <c r="K184" s="111">
        <v>353676.38696</v>
      </c>
      <c r="L184" s="404">
        <v>353676.38696</v>
      </c>
      <c r="M184" s="906"/>
      <c r="N184" s="68"/>
      <c r="P184" s="67"/>
    </row>
    <row r="185" spans="1:16" ht="12.75" customHeight="1" hidden="1">
      <c r="A185" s="795" t="s">
        <v>15</v>
      </c>
      <c r="B185" s="796"/>
      <c r="C185" s="114">
        <f>SUM(H185:J185)</f>
        <v>0</v>
      </c>
      <c r="D185" s="442"/>
      <c r="E185" s="443"/>
      <c r="F185" s="115"/>
      <c r="G185" s="115"/>
      <c r="H185" s="151"/>
      <c r="I185" s="110"/>
      <c r="J185" s="111"/>
      <c r="K185" s="148"/>
      <c r="L185" s="436"/>
      <c r="M185" s="909"/>
      <c r="N185" s="68"/>
      <c r="P185" s="67"/>
    </row>
    <row r="186" spans="1:16" ht="12.75" customHeight="1" hidden="1">
      <c r="A186" s="793" t="s">
        <v>16</v>
      </c>
      <c r="B186" s="794"/>
      <c r="C186" s="104">
        <f>SUM(H186:J186)</f>
        <v>0</v>
      </c>
      <c r="D186" s="382"/>
      <c r="E186" s="383"/>
      <c r="F186" s="105"/>
      <c r="G186" s="105"/>
      <c r="H186" s="104"/>
      <c r="I186" s="111"/>
      <c r="J186" s="111"/>
      <c r="K186" s="104"/>
      <c r="L186" s="431"/>
      <c r="M186" s="438"/>
      <c r="N186" s="68"/>
      <c r="P186" s="67"/>
    </row>
    <row r="187" spans="1:16" ht="12.75" customHeight="1" hidden="1">
      <c r="A187" s="795" t="s">
        <v>5</v>
      </c>
      <c r="B187" s="796"/>
      <c r="C187" s="114">
        <f>SUM(H187:J187)</f>
        <v>0</v>
      </c>
      <c r="D187" s="408"/>
      <c r="E187" s="409"/>
      <c r="F187" s="111">
        <f>SUM(F188:F192)</f>
        <v>80978</v>
      </c>
      <c r="G187" s="111">
        <f>SUM(G188:G192)</f>
        <v>80978</v>
      </c>
      <c r="H187" s="114"/>
      <c r="I187" s="114"/>
      <c r="J187" s="114"/>
      <c r="K187" s="114"/>
      <c r="L187" s="410"/>
      <c r="M187" s="411"/>
      <c r="N187" s="68"/>
      <c r="P187" s="67"/>
    </row>
    <row r="188" spans="1:16" ht="69.75" customHeight="1">
      <c r="A188" s="380" t="s">
        <v>617</v>
      </c>
      <c r="B188" s="317" t="s">
        <v>311</v>
      </c>
      <c r="C188" s="105"/>
      <c r="D188" s="401">
        <v>813</v>
      </c>
      <c r="E188" s="232" t="s">
        <v>852</v>
      </c>
      <c r="F188" s="111"/>
      <c r="G188" s="111"/>
      <c r="H188" s="105"/>
      <c r="I188" s="105"/>
      <c r="J188" s="105"/>
      <c r="K188" s="105"/>
      <c r="L188" s="403"/>
      <c r="M188" s="905" t="s">
        <v>618</v>
      </c>
      <c r="N188" s="68"/>
      <c r="P188" s="67"/>
    </row>
    <row r="189" spans="1:16" ht="12.75" customHeight="1">
      <c r="A189" s="768" t="s">
        <v>47</v>
      </c>
      <c r="B189" s="769"/>
      <c r="C189" s="111">
        <f aca="true" t="shared" si="32" ref="C189:L189">SUM(C190:C194)</f>
        <v>39257.15989</v>
      </c>
      <c r="D189" s="388"/>
      <c r="E189" s="389"/>
      <c r="F189" s="111">
        <f>SUM(F191)</f>
        <v>40489</v>
      </c>
      <c r="G189" s="111">
        <f>SUM(G191)</f>
        <v>40489</v>
      </c>
      <c r="H189" s="111">
        <f t="shared" si="32"/>
        <v>39257.15989</v>
      </c>
      <c r="I189" s="111">
        <f t="shared" si="32"/>
        <v>0</v>
      </c>
      <c r="J189" s="111">
        <f t="shared" si="32"/>
        <v>0</v>
      </c>
      <c r="K189" s="111">
        <f t="shared" si="32"/>
        <v>37944.829</v>
      </c>
      <c r="L189" s="404">
        <f t="shared" si="32"/>
        <v>37944.829</v>
      </c>
      <c r="M189" s="906"/>
      <c r="N189" s="68"/>
      <c r="P189" s="67"/>
    </row>
    <row r="190" spans="1:16" ht="12.75" customHeight="1">
      <c r="A190" s="768" t="s">
        <v>7</v>
      </c>
      <c r="B190" s="769"/>
      <c r="C190" s="111">
        <f>SUM(H190:J190)</f>
        <v>0</v>
      </c>
      <c r="D190" s="388"/>
      <c r="E190" s="389"/>
      <c r="F190" s="111"/>
      <c r="G190" s="111"/>
      <c r="H190" s="111"/>
      <c r="I190" s="111"/>
      <c r="J190" s="111"/>
      <c r="K190" s="111"/>
      <c r="L190" s="404"/>
      <c r="M190" s="906"/>
      <c r="N190" s="68"/>
      <c r="P190" s="67"/>
    </row>
    <row r="191" spans="1:16" ht="12.75" customHeight="1">
      <c r="A191" s="768" t="s">
        <v>14</v>
      </c>
      <c r="B191" s="769"/>
      <c r="C191" s="111">
        <f>SUM(H191:J191)</f>
        <v>39257.15989</v>
      </c>
      <c r="D191" s="388"/>
      <c r="E191" s="389"/>
      <c r="F191" s="114">
        <v>40489</v>
      </c>
      <c r="G191" s="114">
        <v>40489</v>
      </c>
      <c r="H191" s="111">
        <v>39257.15989</v>
      </c>
      <c r="I191" s="111"/>
      <c r="J191" s="111"/>
      <c r="K191" s="111">
        <v>37944.829</v>
      </c>
      <c r="L191" s="404">
        <v>37944.829</v>
      </c>
      <c r="M191" s="906"/>
      <c r="N191" s="68"/>
      <c r="P191" s="67"/>
    </row>
    <row r="192" spans="1:16" ht="12.75" customHeight="1" hidden="1">
      <c r="A192" s="768" t="s">
        <v>15</v>
      </c>
      <c r="B192" s="769"/>
      <c r="C192" s="111">
        <f>SUM(H192:J192)</f>
        <v>0</v>
      </c>
      <c r="D192" s="388"/>
      <c r="E192" s="389"/>
      <c r="F192" s="115"/>
      <c r="G192" s="115"/>
      <c r="H192" s="111"/>
      <c r="I192" s="111"/>
      <c r="J192" s="111"/>
      <c r="K192" s="111"/>
      <c r="L192" s="404"/>
      <c r="M192" s="906"/>
      <c r="N192" s="68"/>
      <c r="P192" s="67"/>
    </row>
    <row r="193" spans="1:16" ht="12.75" customHeight="1" hidden="1">
      <c r="A193" s="768" t="s">
        <v>16</v>
      </c>
      <c r="B193" s="769"/>
      <c r="C193" s="111">
        <f>SUM(H193:J193)</f>
        <v>0</v>
      </c>
      <c r="D193" s="388"/>
      <c r="E193" s="389"/>
      <c r="F193" s="104"/>
      <c r="G193" s="104"/>
      <c r="H193" s="111"/>
      <c r="I193" s="111"/>
      <c r="J193" s="111"/>
      <c r="K193" s="111"/>
      <c r="L193" s="404"/>
      <c r="M193" s="407"/>
      <c r="N193" s="68"/>
      <c r="P193" s="67"/>
    </row>
    <row r="194" spans="1:16" ht="12.75" customHeight="1" hidden="1">
      <c r="A194" s="795" t="s">
        <v>5</v>
      </c>
      <c r="B194" s="796"/>
      <c r="C194" s="114">
        <f>SUM(H194:J194)</f>
        <v>0</v>
      </c>
      <c r="D194" s="408"/>
      <c r="E194" s="409"/>
      <c r="F194" s="111">
        <f>SUM(F195:F199)</f>
        <v>0</v>
      </c>
      <c r="G194" s="111">
        <f>SUM(G195:G199)</f>
        <v>0</v>
      </c>
      <c r="H194" s="114"/>
      <c r="I194" s="114"/>
      <c r="J194" s="114"/>
      <c r="K194" s="114"/>
      <c r="L194" s="410"/>
      <c r="M194" s="411"/>
      <c r="N194" s="68"/>
      <c r="P194" s="67"/>
    </row>
    <row r="195" spans="1:16" ht="78.75" customHeight="1" hidden="1">
      <c r="A195" s="430"/>
      <c r="B195" s="322"/>
      <c r="C195" s="104"/>
      <c r="D195" s="382"/>
      <c r="E195" s="383"/>
      <c r="F195" s="111"/>
      <c r="G195" s="111"/>
      <c r="H195" s="104"/>
      <c r="I195" s="104"/>
      <c r="J195" s="104"/>
      <c r="K195" s="104"/>
      <c r="L195" s="431"/>
      <c r="M195" s="438" t="s">
        <v>597</v>
      </c>
      <c r="N195" s="68"/>
      <c r="P195" s="67"/>
    </row>
    <row r="196" spans="1:16" ht="12.75" customHeight="1" hidden="1">
      <c r="A196" s="768" t="s">
        <v>47</v>
      </c>
      <c r="B196" s="769"/>
      <c r="C196" s="111">
        <f>SUM(C197:C201)</f>
        <v>0</v>
      </c>
      <c r="D196" s="388"/>
      <c r="E196" s="389"/>
      <c r="F196" s="111"/>
      <c r="G196" s="111"/>
      <c r="H196" s="111">
        <f>SUM(H197:H201)</f>
        <v>0</v>
      </c>
      <c r="I196" s="111"/>
      <c r="J196" s="111"/>
      <c r="K196" s="111"/>
      <c r="L196" s="404"/>
      <c r="M196" s="407"/>
      <c r="N196" s="68"/>
      <c r="P196" s="67"/>
    </row>
    <row r="197" spans="1:16" ht="12.75" customHeight="1" hidden="1">
      <c r="A197" s="768" t="s">
        <v>7</v>
      </c>
      <c r="B197" s="769"/>
      <c r="C197" s="111">
        <f>SUM(H197:J197)</f>
        <v>0</v>
      </c>
      <c r="D197" s="388"/>
      <c r="E197" s="389"/>
      <c r="F197" s="111"/>
      <c r="G197" s="111"/>
      <c r="H197" s="111"/>
      <c r="I197" s="111"/>
      <c r="J197" s="111"/>
      <c r="K197" s="111"/>
      <c r="L197" s="404"/>
      <c r="M197" s="407"/>
      <c r="N197" s="68"/>
      <c r="P197" s="67"/>
    </row>
    <row r="198" spans="1:16" ht="12.75" customHeight="1" hidden="1">
      <c r="A198" s="768" t="s">
        <v>14</v>
      </c>
      <c r="B198" s="769"/>
      <c r="C198" s="111">
        <f>SUM(H198:J198)</f>
        <v>0</v>
      </c>
      <c r="D198" s="388"/>
      <c r="E198" s="389"/>
      <c r="F198" s="111"/>
      <c r="G198" s="111"/>
      <c r="H198" s="111"/>
      <c r="I198" s="111"/>
      <c r="J198" s="111"/>
      <c r="K198" s="111"/>
      <c r="L198" s="404"/>
      <c r="M198" s="407"/>
      <c r="N198" s="68"/>
      <c r="P198" s="67"/>
    </row>
    <row r="199" spans="1:16" ht="12.75" customHeight="1" hidden="1">
      <c r="A199" s="768" t="s">
        <v>15</v>
      </c>
      <c r="B199" s="769"/>
      <c r="C199" s="111">
        <f>SUM(H199:J199)</f>
        <v>0</v>
      </c>
      <c r="D199" s="388"/>
      <c r="E199" s="389"/>
      <c r="F199" s="148"/>
      <c r="G199" s="148"/>
      <c r="H199" s="111"/>
      <c r="I199" s="111"/>
      <c r="J199" s="111"/>
      <c r="K199" s="111"/>
      <c r="L199" s="404"/>
      <c r="M199" s="407"/>
      <c r="N199" s="68"/>
      <c r="P199" s="67"/>
    </row>
    <row r="200" spans="1:16" ht="12.75" customHeight="1" hidden="1">
      <c r="A200" s="768" t="s">
        <v>16</v>
      </c>
      <c r="B200" s="769"/>
      <c r="C200" s="111">
        <f>SUM(H200:J200)</f>
        <v>0</v>
      </c>
      <c r="D200" s="388"/>
      <c r="E200" s="389"/>
      <c r="F200" s="105"/>
      <c r="G200" s="105"/>
      <c r="H200" s="111"/>
      <c r="I200" s="111"/>
      <c r="J200" s="111"/>
      <c r="K200" s="111"/>
      <c r="L200" s="404"/>
      <c r="M200" s="407"/>
      <c r="N200" s="68"/>
      <c r="P200" s="67"/>
    </row>
    <row r="201" spans="1:16" ht="12.75" customHeight="1" hidden="1">
      <c r="A201" s="772" t="s">
        <v>5</v>
      </c>
      <c r="B201" s="773"/>
      <c r="C201" s="148">
        <f>SUM(H201:J201)</f>
        <v>0</v>
      </c>
      <c r="D201" s="434"/>
      <c r="E201" s="435"/>
      <c r="F201" s="111">
        <f>SUM(F202:F206)</f>
        <v>983</v>
      </c>
      <c r="G201" s="111">
        <f>SUM(G202:G206)</f>
        <v>983</v>
      </c>
      <c r="H201" s="148"/>
      <c r="I201" s="148"/>
      <c r="J201" s="148"/>
      <c r="K201" s="148"/>
      <c r="L201" s="436"/>
      <c r="M201" s="437"/>
      <c r="N201" s="68"/>
      <c r="P201" s="67"/>
    </row>
    <row r="202" spans="1:16" ht="112.5" customHeight="1">
      <c r="A202" s="380" t="s">
        <v>619</v>
      </c>
      <c r="B202" s="317" t="s">
        <v>313</v>
      </c>
      <c r="C202" s="105"/>
      <c r="D202" s="401">
        <v>813</v>
      </c>
      <c r="E202" s="232" t="s">
        <v>841</v>
      </c>
      <c r="F202" s="111"/>
      <c r="G202" s="111"/>
      <c r="H202" s="105"/>
      <c r="I202" s="105"/>
      <c r="J202" s="105"/>
      <c r="K202" s="105"/>
      <c r="L202" s="403"/>
      <c r="M202" s="905" t="s">
        <v>620</v>
      </c>
      <c r="N202" s="68"/>
      <c r="P202" s="67"/>
    </row>
    <row r="203" spans="1:16" ht="12.75" customHeight="1">
      <c r="A203" s="768" t="s">
        <v>47</v>
      </c>
      <c r="B203" s="769"/>
      <c r="C203" s="111">
        <f aca="true" t="shared" si="33" ref="C203:L203">SUM(C204:C208)</f>
        <v>414.80136</v>
      </c>
      <c r="D203" s="388"/>
      <c r="E203" s="389"/>
      <c r="F203" s="111">
        <f>SUM(F205)</f>
        <v>491.5</v>
      </c>
      <c r="G203" s="111">
        <f>SUM(G205)</f>
        <v>491.5</v>
      </c>
      <c r="H203" s="111">
        <f t="shared" si="33"/>
        <v>414.80136</v>
      </c>
      <c r="I203" s="111">
        <f t="shared" si="33"/>
        <v>0</v>
      </c>
      <c r="J203" s="111">
        <f t="shared" si="33"/>
        <v>0</v>
      </c>
      <c r="K203" s="111">
        <f>SUM(K205:K208)</f>
        <v>413.08186</v>
      </c>
      <c r="L203" s="404">
        <f t="shared" si="33"/>
        <v>413.08186</v>
      </c>
      <c r="M203" s="906"/>
      <c r="N203" s="68"/>
      <c r="P203" s="67"/>
    </row>
    <row r="204" spans="1:16" ht="12.75" customHeight="1" hidden="1">
      <c r="A204" s="768" t="s">
        <v>7</v>
      </c>
      <c r="B204" s="769"/>
      <c r="C204" s="111">
        <f>SUM(H204:J204)</f>
        <v>0</v>
      </c>
      <c r="D204" s="388"/>
      <c r="E204" s="389"/>
      <c r="F204" s="111"/>
      <c r="G204" s="111"/>
      <c r="H204" s="111"/>
      <c r="I204" s="111"/>
      <c r="J204" s="111"/>
      <c r="K204" s="152"/>
      <c r="L204" s="404"/>
      <c r="M204" s="906"/>
      <c r="N204" s="68"/>
      <c r="P204" s="67"/>
    </row>
    <row r="205" spans="1:16" ht="12.75" customHeight="1">
      <c r="A205" s="768" t="s">
        <v>14</v>
      </c>
      <c r="B205" s="769"/>
      <c r="C205" s="111">
        <f>SUM(H205:J205)</f>
        <v>414.80136</v>
      </c>
      <c r="D205" s="388"/>
      <c r="E205" s="389"/>
      <c r="F205" s="114">
        <v>491.5</v>
      </c>
      <c r="G205" s="114">
        <v>491.5</v>
      </c>
      <c r="H205" s="111">
        <v>414.80136</v>
      </c>
      <c r="I205" s="111"/>
      <c r="J205" s="111"/>
      <c r="K205" s="111">
        <v>413.08186</v>
      </c>
      <c r="L205" s="404">
        <v>413.08186</v>
      </c>
      <c r="M205" s="906"/>
      <c r="N205" s="68"/>
      <c r="P205" s="67"/>
    </row>
    <row r="206" spans="1:16" ht="12.75" customHeight="1" hidden="1">
      <c r="A206" s="795" t="s">
        <v>15</v>
      </c>
      <c r="B206" s="796"/>
      <c r="C206" s="114">
        <f>SUM(H206:J206)</f>
        <v>0</v>
      </c>
      <c r="D206" s="408"/>
      <c r="E206" s="409"/>
      <c r="F206" s="115"/>
      <c r="G206" s="115"/>
      <c r="H206" s="114"/>
      <c r="I206" s="114"/>
      <c r="J206" s="114"/>
      <c r="K206" s="114"/>
      <c r="L206" s="410"/>
      <c r="M206" s="909"/>
      <c r="N206" s="68"/>
      <c r="P206" s="67"/>
    </row>
    <row r="207" spans="1:16" ht="12.75" customHeight="1" hidden="1">
      <c r="A207" s="793" t="s">
        <v>16</v>
      </c>
      <c r="B207" s="794"/>
      <c r="C207" s="104">
        <f>SUM(H207:J207)</f>
        <v>0</v>
      </c>
      <c r="D207" s="382"/>
      <c r="E207" s="383"/>
      <c r="F207" s="105"/>
      <c r="G207" s="105"/>
      <c r="H207" s="104"/>
      <c r="I207" s="104"/>
      <c r="J207" s="104"/>
      <c r="K207" s="104"/>
      <c r="L207" s="431"/>
      <c r="M207" s="438"/>
      <c r="N207" s="68"/>
      <c r="P207" s="67"/>
    </row>
    <row r="208" spans="1:16" ht="12.75" customHeight="1" hidden="1">
      <c r="A208" s="795" t="s">
        <v>5</v>
      </c>
      <c r="B208" s="796"/>
      <c r="C208" s="114">
        <f>SUM(H208:J208)</f>
        <v>0</v>
      </c>
      <c r="D208" s="408"/>
      <c r="E208" s="409"/>
      <c r="F208" s="111">
        <f>SUM(F209:F213)</f>
        <v>20544.03</v>
      </c>
      <c r="G208" s="111">
        <f>SUM(G209:G213)</f>
        <v>20544.03</v>
      </c>
      <c r="H208" s="114"/>
      <c r="I208" s="114"/>
      <c r="J208" s="114"/>
      <c r="K208" s="114"/>
      <c r="L208" s="410"/>
      <c r="M208" s="411"/>
      <c r="N208" s="68"/>
      <c r="P208" s="67"/>
    </row>
    <row r="209" spans="1:16" ht="122.25" customHeight="1">
      <c r="A209" s="380" t="s">
        <v>316</v>
      </c>
      <c r="B209" s="317" t="s">
        <v>621</v>
      </c>
      <c r="C209" s="105"/>
      <c r="D209" s="401" t="s">
        <v>853</v>
      </c>
      <c r="E209" s="232" t="s">
        <v>854</v>
      </c>
      <c r="F209" s="148"/>
      <c r="G209" s="148"/>
      <c r="H209" s="105"/>
      <c r="I209" s="105"/>
      <c r="J209" s="105"/>
      <c r="K209" s="105"/>
      <c r="L209" s="403"/>
      <c r="M209" s="905" t="s">
        <v>622</v>
      </c>
      <c r="N209" s="68"/>
      <c r="P209" s="67"/>
    </row>
    <row r="210" spans="1:16" ht="12.75" customHeight="1">
      <c r="A210" s="768" t="s">
        <v>47</v>
      </c>
      <c r="B210" s="769"/>
      <c r="C210" s="111">
        <f aca="true" t="shared" si="34" ref="C210:L210">SUM(C211:C215)</f>
        <v>14971.03088</v>
      </c>
      <c r="D210" s="388"/>
      <c r="E210" s="414"/>
      <c r="F210" s="111">
        <f>SUM(F212)</f>
        <v>10272.015</v>
      </c>
      <c r="G210" s="111">
        <f>SUM(G212)</f>
        <v>10272.015</v>
      </c>
      <c r="H210" s="110">
        <f t="shared" si="34"/>
        <v>14971.03088</v>
      </c>
      <c r="I210" s="111">
        <f t="shared" si="34"/>
        <v>0</v>
      </c>
      <c r="J210" s="111">
        <f t="shared" si="34"/>
        <v>0</v>
      </c>
      <c r="K210" s="111">
        <f t="shared" si="34"/>
        <v>14467.501110000001</v>
      </c>
      <c r="L210" s="404">
        <f t="shared" si="34"/>
        <v>14467.501110000001</v>
      </c>
      <c r="M210" s="906"/>
      <c r="N210" s="68"/>
      <c r="P210" s="67"/>
    </row>
    <row r="211" spans="1:16" ht="12.75" customHeight="1" hidden="1">
      <c r="A211" s="768" t="s">
        <v>7</v>
      </c>
      <c r="B211" s="769"/>
      <c r="C211" s="111">
        <f>SUM(H211:J211)</f>
        <v>0</v>
      </c>
      <c r="D211" s="388"/>
      <c r="E211" s="389"/>
      <c r="F211" s="111"/>
      <c r="G211" s="111"/>
      <c r="H211" s="111"/>
      <c r="I211" s="111"/>
      <c r="J211" s="111"/>
      <c r="K211" s="111"/>
      <c r="L211" s="404"/>
      <c r="M211" s="906"/>
      <c r="N211" s="68"/>
      <c r="P211" s="67"/>
    </row>
    <row r="212" spans="1:16" ht="12.75" customHeight="1">
      <c r="A212" s="768" t="s">
        <v>14</v>
      </c>
      <c r="B212" s="769"/>
      <c r="C212" s="111">
        <f>SUM(H212:J212)</f>
        <v>14971.03088</v>
      </c>
      <c r="D212" s="388"/>
      <c r="E212" s="389"/>
      <c r="F212" s="114">
        <v>10272.015</v>
      </c>
      <c r="G212" s="114">
        <v>10272.015</v>
      </c>
      <c r="H212" s="111">
        <f>6801.03088+8070+100</f>
        <v>14971.03088</v>
      </c>
      <c r="I212" s="111"/>
      <c r="J212" s="111"/>
      <c r="K212" s="111">
        <f>6446.80077+8020.70034</f>
        <v>14467.501110000001</v>
      </c>
      <c r="L212" s="404">
        <f>6446.80077+8020.70034</f>
        <v>14467.501110000001</v>
      </c>
      <c r="M212" s="906"/>
      <c r="N212" s="68"/>
      <c r="P212" s="67"/>
    </row>
    <row r="213" spans="1:16" ht="12.75" customHeight="1" hidden="1">
      <c r="A213" s="795" t="s">
        <v>15</v>
      </c>
      <c r="B213" s="796"/>
      <c r="C213" s="114">
        <f>SUM(H213:J213)</f>
        <v>0</v>
      </c>
      <c r="D213" s="408"/>
      <c r="E213" s="409"/>
      <c r="F213" s="106"/>
      <c r="G213" s="106"/>
      <c r="H213" s="114"/>
      <c r="I213" s="114"/>
      <c r="J213" s="114"/>
      <c r="K213" s="114"/>
      <c r="L213" s="410"/>
      <c r="M213" s="909"/>
      <c r="N213" s="68"/>
      <c r="P213" s="67"/>
    </row>
    <row r="214" spans="1:16" ht="12.75" customHeight="1" hidden="1">
      <c r="A214" s="793" t="s">
        <v>16</v>
      </c>
      <c r="B214" s="794"/>
      <c r="C214" s="104">
        <f>SUM(H214:J214)</f>
        <v>0</v>
      </c>
      <c r="D214" s="382"/>
      <c r="E214" s="383"/>
      <c r="F214" s="105"/>
      <c r="G214" s="105"/>
      <c r="H214" s="104"/>
      <c r="I214" s="104"/>
      <c r="J214" s="104"/>
      <c r="K214" s="104"/>
      <c r="L214" s="431"/>
      <c r="M214" s="438"/>
      <c r="N214" s="68"/>
      <c r="P214" s="67"/>
    </row>
    <row r="215" spans="1:16" ht="12.75" customHeight="1" hidden="1">
      <c r="A215" s="772" t="s">
        <v>5</v>
      </c>
      <c r="B215" s="773"/>
      <c r="C215" s="148">
        <f>SUM(H215:J215)</f>
        <v>0</v>
      </c>
      <c r="D215" s="434"/>
      <c r="E215" s="435"/>
      <c r="F215" s="111">
        <f>SUM(F216:F220)</f>
        <v>15366</v>
      </c>
      <c r="G215" s="111">
        <f>SUM(G216:G220)</f>
        <v>15366</v>
      </c>
      <c r="H215" s="148"/>
      <c r="I215" s="148"/>
      <c r="J215" s="148"/>
      <c r="K215" s="148"/>
      <c r="L215" s="436"/>
      <c r="M215" s="437"/>
      <c r="N215" s="68"/>
      <c r="P215" s="67"/>
    </row>
    <row r="216" spans="1:16" ht="87.75" customHeight="1">
      <c r="A216" s="380" t="s">
        <v>318</v>
      </c>
      <c r="B216" s="317" t="s">
        <v>317</v>
      </c>
      <c r="C216" s="105"/>
      <c r="D216" s="401">
        <v>813</v>
      </c>
      <c r="E216" s="232" t="s">
        <v>843</v>
      </c>
      <c r="F216" s="111"/>
      <c r="G216" s="111"/>
      <c r="H216" s="105"/>
      <c r="I216" s="105"/>
      <c r="J216" s="105"/>
      <c r="K216" s="105"/>
      <c r="L216" s="403"/>
      <c r="M216" s="905" t="s">
        <v>609</v>
      </c>
      <c r="N216" s="68"/>
      <c r="P216" s="67"/>
    </row>
    <row r="217" spans="1:16" ht="12.75" customHeight="1">
      <c r="A217" s="768" t="s">
        <v>47</v>
      </c>
      <c r="B217" s="769"/>
      <c r="C217" s="111">
        <f aca="true" t="shared" si="35" ref="C217:L217">SUM(C218:C222)</f>
        <v>11753.74776</v>
      </c>
      <c r="D217" s="388"/>
      <c r="E217" s="389"/>
      <c r="F217" s="111">
        <f>SUM(F219)</f>
        <v>7683</v>
      </c>
      <c r="G217" s="111">
        <f>SUM(G219)</f>
        <v>7683</v>
      </c>
      <c r="H217" s="111">
        <f t="shared" si="35"/>
        <v>11753.74776</v>
      </c>
      <c r="I217" s="111">
        <f t="shared" si="35"/>
        <v>0</v>
      </c>
      <c r="J217" s="111">
        <f t="shared" si="35"/>
        <v>0</v>
      </c>
      <c r="K217" s="111">
        <f t="shared" si="35"/>
        <v>11742.32717</v>
      </c>
      <c r="L217" s="404">
        <f t="shared" si="35"/>
        <v>11742.32717</v>
      </c>
      <c r="M217" s="906"/>
      <c r="N217" s="68"/>
      <c r="P217" s="67"/>
    </row>
    <row r="218" spans="1:16" ht="12.75" customHeight="1" hidden="1">
      <c r="A218" s="768" t="s">
        <v>7</v>
      </c>
      <c r="B218" s="769"/>
      <c r="C218" s="111">
        <f>SUM(H218:J218)</f>
        <v>0</v>
      </c>
      <c r="D218" s="388"/>
      <c r="E218" s="389"/>
      <c r="F218" s="111"/>
      <c r="G218" s="111"/>
      <c r="H218" s="111"/>
      <c r="I218" s="111"/>
      <c r="J218" s="111"/>
      <c r="K218" s="111"/>
      <c r="L218" s="404"/>
      <c r="M218" s="906"/>
      <c r="N218" s="68"/>
      <c r="P218" s="67"/>
    </row>
    <row r="219" spans="1:16" ht="12.75" customHeight="1">
      <c r="A219" s="768" t="s">
        <v>14</v>
      </c>
      <c r="B219" s="769"/>
      <c r="C219" s="111">
        <f>SUM(H219:J219)</f>
        <v>11753.74776</v>
      </c>
      <c r="D219" s="388"/>
      <c r="E219" s="389"/>
      <c r="F219" s="114">
        <v>7683</v>
      </c>
      <c r="G219" s="114">
        <v>7683</v>
      </c>
      <c r="H219" s="111">
        <v>11753.74776</v>
      </c>
      <c r="I219" s="111"/>
      <c r="J219" s="111"/>
      <c r="K219" s="111">
        <v>11742.32717</v>
      </c>
      <c r="L219" s="404">
        <v>11742.32717</v>
      </c>
      <c r="M219" s="906"/>
      <c r="N219" s="68"/>
      <c r="P219" s="67"/>
    </row>
    <row r="220" spans="1:16" ht="12.75" customHeight="1" hidden="1">
      <c r="A220" s="768" t="s">
        <v>15</v>
      </c>
      <c r="B220" s="769"/>
      <c r="C220" s="111">
        <f>SUM(H220:J220)</f>
        <v>0</v>
      </c>
      <c r="D220" s="388"/>
      <c r="E220" s="389"/>
      <c r="F220" s="115"/>
      <c r="G220" s="115"/>
      <c r="H220" s="111"/>
      <c r="I220" s="111"/>
      <c r="J220" s="111"/>
      <c r="K220" s="111"/>
      <c r="L220" s="404"/>
      <c r="M220" s="906"/>
      <c r="N220" s="68"/>
      <c r="P220" s="67"/>
    </row>
    <row r="221" spans="1:16" ht="12.75" customHeight="1" hidden="1">
      <c r="A221" s="768" t="s">
        <v>16</v>
      </c>
      <c r="B221" s="769"/>
      <c r="C221" s="111">
        <f>SUM(H221:J221)</f>
        <v>0</v>
      </c>
      <c r="D221" s="388"/>
      <c r="E221" s="389"/>
      <c r="F221" s="105"/>
      <c r="G221" s="105"/>
      <c r="H221" s="111"/>
      <c r="I221" s="111"/>
      <c r="J221" s="111"/>
      <c r="K221" s="111"/>
      <c r="L221" s="404"/>
      <c r="M221" s="407"/>
      <c r="N221" s="68"/>
      <c r="P221" s="67"/>
    </row>
    <row r="222" spans="1:16" ht="12.75" customHeight="1" hidden="1">
      <c r="A222" s="795" t="s">
        <v>5</v>
      </c>
      <c r="B222" s="796"/>
      <c r="C222" s="114">
        <f>SUM(H222:J222)</f>
        <v>0</v>
      </c>
      <c r="D222" s="408"/>
      <c r="E222" s="409"/>
      <c r="F222" s="111">
        <f>SUM(F223:F227)</f>
        <v>3000</v>
      </c>
      <c r="G222" s="111">
        <f>SUM(G223:G227)</f>
        <v>3000</v>
      </c>
      <c r="H222" s="114"/>
      <c r="I222" s="114"/>
      <c r="J222" s="114"/>
      <c r="K222" s="114"/>
      <c r="L222" s="410"/>
      <c r="M222" s="411"/>
      <c r="N222" s="68"/>
      <c r="P222" s="67"/>
    </row>
    <row r="223" spans="1:16" ht="48" customHeight="1">
      <c r="A223" s="380" t="s">
        <v>320</v>
      </c>
      <c r="B223" s="317" t="s">
        <v>319</v>
      </c>
      <c r="C223" s="105"/>
      <c r="D223" s="401">
        <v>813</v>
      </c>
      <c r="E223" s="232" t="s">
        <v>843</v>
      </c>
      <c r="F223" s="111"/>
      <c r="G223" s="111"/>
      <c r="H223" s="105"/>
      <c r="I223" s="105"/>
      <c r="J223" s="105"/>
      <c r="K223" s="105"/>
      <c r="L223" s="403"/>
      <c r="M223" s="913" t="s">
        <v>624</v>
      </c>
      <c r="N223" s="68"/>
      <c r="P223" s="67"/>
    </row>
    <row r="224" spans="1:16" ht="12.75" customHeight="1">
      <c r="A224" s="768" t="s">
        <v>47</v>
      </c>
      <c r="B224" s="769"/>
      <c r="C224" s="111">
        <f aca="true" t="shared" si="36" ref="C224:L224">SUM(C225:C229)</f>
        <v>2019.26097</v>
      </c>
      <c r="D224" s="388"/>
      <c r="E224" s="389"/>
      <c r="F224" s="111">
        <f>SUM(F226)</f>
        <v>1500</v>
      </c>
      <c r="G224" s="111">
        <f>SUM(G226)</f>
        <v>1500</v>
      </c>
      <c r="H224" s="111">
        <f t="shared" si="36"/>
        <v>2019.26097</v>
      </c>
      <c r="I224" s="111">
        <f t="shared" si="36"/>
        <v>0</v>
      </c>
      <c r="J224" s="111">
        <f t="shared" si="36"/>
        <v>0</v>
      </c>
      <c r="K224" s="111">
        <f t="shared" si="36"/>
        <v>1629.26097</v>
      </c>
      <c r="L224" s="404">
        <f t="shared" si="36"/>
        <v>1629.26097</v>
      </c>
      <c r="M224" s="907"/>
      <c r="N224" s="68"/>
      <c r="P224" s="67"/>
    </row>
    <row r="225" spans="1:16" ht="12.75" customHeight="1" hidden="1">
      <c r="A225" s="768" t="s">
        <v>7</v>
      </c>
      <c r="B225" s="769"/>
      <c r="C225" s="111">
        <f>SUM(H225:J225)</f>
        <v>0</v>
      </c>
      <c r="D225" s="388"/>
      <c r="E225" s="389"/>
      <c r="F225" s="111"/>
      <c r="G225" s="111"/>
      <c r="H225" s="111"/>
      <c r="I225" s="111"/>
      <c r="J225" s="111"/>
      <c r="K225" s="111"/>
      <c r="L225" s="404"/>
      <c r="M225" s="907"/>
      <c r="N225" s="68"/>
      <c r="P225" s="67"/>
    </row>
    <row r="226" spans="1:16" ht="12.75" customHeight="1">
      <c r="A226" s="768" t="s">
        <v>14</v>
      </c>
      <c r="B226" s="769"/>
      <c r="C226" s="111">
        <f>SUM(H226:J226)</f>
        <v>2019.26097</v>
      </c>
      <c r="D226" s="388"/>
      <c r="E226" s="389"/>
      <c r="F226" s="111">
        <v>1500</v>
      </c>
      <c r="G226" s="111">
        <v>1500</v>
      </c>
      <c r="H226" s="111">
        <v>2019.26097</v>
      </c>
      <c r="I226" s="111"/>
      <c r="J226" s="111"/>
      <c r="K226" s="111">
        <v>1629.26097</v>
      </c>
      <c r="L226" s="404">
        <v>1629.26097</v>
      </c>
      <c r="M226" s="907"/>
      <c r="N226" s="68"/>
      <c r="P226" s="67"/>
    </row>
    <row r="227" spans="1:16" ht="12.75" customHeight="1" hidden="1">
      <c r="A227" s="768" t="s">
        <v>15</v>
      </c>
      <c r="B227" s="769"/>
      <c r="C227" s="111">
        <f>SUM(H227:J227)</f>
        <v>0</v>
      </c>
      <c r="D227" s="388"/>
      <c r="E227" s="389"/>
      <c r="F227" s="114"/>
      <c r="G227" s="114"/>
      <c r="H227" s="111"/>
      <c r="I227" s="111"/>
      <c r="J227" s="111"/>
      <c r="K227" s="111"/>
      <c r="L227" s="404"/>
      <c r="M227" s="907"/>
      <c r="N227" s="68"/>
      <c r="P227" s="67"/>
    </row>
    <row r="228" spans="1:16" ht="12.75" customHeight="1" hidden="1">
      <c r="A228" s="768" t="s">
        <v>16</v>
      </c>
      <c r="B228" s="769"/>
      <c r="C228" s="111">
        <f>SUM(H228:J228)</f>
        <v>0</v>
      </c>
      <c r="D228" s="388"/>
      <c r="E228" s="389"/>
      <c r="F228" s="120" t="s">
        <v>560</v>
      </c>
      <c r="G228" s="120" t="s">
        <v>560</v>
      </c>
      <c r="H228" s="111"/>
      <c r="I228" s="111"/>
      <c r="J228" s="111"/>
      <c r="K228" s="111"/>
      <c r="L228" s="404"/>
      <c r="M228" s="407"/>
      <c r="N228" s="68"/>
      <c r="P228" s="67"/>
    </row>
    <row r="229" spans="1:16" ht="12.75" customHeight="1" hidden="1">
      <c r="A229" s="795" t="s">
        <v>5</v>
      </c>
      <c r="B229" s="796"/>
      <c r="C229" s="114">
        <f>SUM(H229:J229)</f>
        <v>0</v>
      </c>
      <c r="D229" s="408"/>
      <c r="E229" s="409"/>
      <c r="F229" s="308" t="s">
        <v>560</v>
      </c>
      <c r="G229" s="308" t="s">
        <v>560</v>
      </c>
      <c r="H229" s="114"/>
      <c r="I229" s="114"/>
      <c r="J229" s="114"/>
      <c r="K229" s="114"/>
      <c r="L229" s="410"/>
      <c r="M229" s="411"/>
      <c r="N229" s="68"/>
      <c r="P229" s="67"/>
    </row>
    <row r="230" spans="1:16" ht="48" customHeight="1">
      <c r="A230" s="380" t="s">
        <v>322</v>
      </c>
      <c r="B230" s="317" t="s">
        <v>321</v>
      </c>
      <c r="C230" s="105"/>
      <c r="D230" s="401">
        <v>813</v>
      </c>
      <c r="E230" s="232" t="s">
        <v>843</v>
      </c>
      <c r="F230" s="105"/>
      <c r="G230" s="105"/>
      <c r="H230" s="105"/>
      <c r="I230" s="105"/>
      <c r="J230" s="105"/>
      <c r="K230" s="105"/>
      <c r="L230" s="403"/>
      <c r="M230" s="905" t="s">
        <v>624</v>
      </c>
      <c r="N230" s="68"/>
      <c r="P230" s="67"/>
    </row>
    <row r="231" spans="1:16" ht="12.75" customHeight="1">
      <c r="A231" s="768" t="s">
        <v>47</v>
      </c>
      <c r="B231" s="769"/>
      <c r="C231" s="111">
        <f aca="true" t="shared" si="37" ref="C231:L231">SUM(C232:C236)</f>
        <v>25</v>
      </c>
      <c r="D231" s="388"/>
      <c r="E231" s="389"/>
      <c r="F231" s="111">
        <v>0</v>
      </c>
      <c r="G231" s="111">
        <v>0</v>
      </c>
      <c r="H231" s="111">
        <f t="shared" si="37"/>
        <v>25</v>
      </c>
      <c r="I231" s="111">
        <f t="shared" si="37"/>
        <v>0</v>
      </c>
      <c r="J231" s="111">
        <f t="shared" si="37"/>
        <v>0</v>
      </c>
      <c r="K231" s="111">
        <f t="shared" si="37"/>
        <v>24.386</v>
      </c>
      <c r="L231" s="404">
        <f t="shared" si="37"/>
        <v>24.386</v>
      </c>
      <c r="M231" s="906"/>
      <c r="N231" s="68"/>
      <c r="P231" s="67"/>
    </row>
    <row r="232" spans="1:16" ht="12.75" customHeight="1" hidden="1">
      <c r="A232" s="768" t="s">
        <v>7</v>
      </c>
      <c r="B232" s="769"/>
      <c r="C232" s="111">
        <f>SUM(H232:J232)</f>
        <v>0</v>
      </c>
      <c r="D232" s="388"/>
      <c r="E232" s="389"/>
      <c r="F232" s="111">
        <f>F239+F246+F253+F260+F267+F274+F288+F281</f>
        <v>9240</v>
      </c>
      <c r="G232" s="111">
        <f>G239+G246+G253+G260+G267+G274+G288+G281</f>
        <v>9240</v>
      </c>
      <c r="H232" s="111"/>
      <c r="I232" s="111"/>
      <c r="J232" s="111"/>
      <c r="K232" s="111"/>
      <c r="L232" s="404"/>
      <c r="M232" s="906"/>
      <c r="N232" s="68"/>
      <c r="P232" s="67"/>
    </row>
    <row r="233" spans="1:16" ht="12.75" customHeight="1">
      <c r="A233" s="768" t="s">
        <v>14</v>
      </c>
      <c r="B233" s="769"/>
      <c r="C233" s="111">
        <f>SUM(H233:J233)</f>
        <v>25</v>
      </c>
      <c r="D233" s="388"/>
      <c r="E233" s="389"/>
      <c r="F233" s="114">
        <v>0</v>
      </c>
      <c r="G233" s="114">
        <v>0</v>
      </c>
      <c r="H233" s="111">
        <v>25</v>
      </c>
      <c r="I233" s="111"/>
      <c r="J233" s="111"/>
      <c r="K233" s="111">
        <v>24.386</v>
      </c>
      <c r="L233" s="404">
        <v>24.386</v>
      </c>
      <c r="M233" s="906"/>
      <c r="N233" s="68"/>
      <c r="P233" s="67"/>
    </row>
    <row r="234" spans="1:16" ht="12" customHeight="1" hidden="1">
      <c r="A234" s="768" t="s">
        <v>15</v>
      </c>
      <c r="B234" s="769"/>
      <c r="C234" s="111">
        <f>SUM(H234:J234)</f>
        <v>0</v>
      </c>
      <c r="D234" s="388"/>
      <c r="E234" s="389"/>
      <c r="F234" s="424">
        <f aca="true" t="shared" si="38" ref="F234:G236">F241+F248+F255+F262+F269+F276+F290+F283</f>
        <v>0</v>
      </c>
      <c r="G234" s="424">
        <f t="shared" si="38"/>
        <v>0</v>
      </c>
      <c r="H234" s="111"/>
      <c r="I234" s="111"/>
      <c r="J234" s="111"/>
      <c r="K234" s="111"/>
      <c r="L234" s="404"/>
      <c r="M234" s="906"/>
      <c r="N234" s="68"/>
      <c r="P234" s="67"/>
    </row>
    <row r="235" spans="1:16" ht="12.75" customHeight="1" hidden="1">
      <c r="A235" s="444"/>
      <c r="B235" s="325"/>
      <c r="C235" s="106"/>
      <c r="D235" s="418"/>
      <c r="E235" s="419"/>
      <c r="F235" s="155">
        <f t="shared" si="38"/>
        <v>0</v>
      </c>
      <c r="G235" s="155">
        <f t="shared" si="38"/>
        <v>0</v>
      </c>
      <c r="H235" s="106"/>
      <c r="I235" s="106"/>
      <c r="J235" s="106"/>
      <c r="K235" s="106"/>
      <c r="L235" s="385"/>
      <c r="M235" s="426"/>
      <c r="N235" s="68"/>
      <c r="P235" s="67"/>
    </row>
    <row r="236" spans="1:16" ht="22.5" customHeight="1">
      <c r="A236" s="380" t="s">
        <v>253</v>
      </c>
      <c r="B236" s="317" t="s">
        <v>323</v>
      </c>
      <c r="C236" s="105"/>
      <c r="D236" s="401"/>
      <c r="E236" s="232"/>
      <c r="F236" s="153">
        <f t="shared" si="38"/>
        <v>0</v>
      </c>
      <c r="G236" s="153">
        <f t="shared" si="38"/>
        <v>0</v>
      </c>
      <c r="H236" s="105"/>
      <c r="I236" s="105"/>
      <c r="J236" s="105"/>
      <c r="K236" s="105"/>
      <c r="L236" s="403"/>
      <c r="M236" s="238"/>
      <c r="N236" s="68"/>
      <c r="P236" s="67"/>
    </row>
    <row r="237" spans="1:16" ht="12.75" customHeight="1">
      <c r="A237" s="768" t="s">
        <v>47</v>
      </c>
      <c r="B237" s="769"/>
      <c r="C237" s="153">
        <f aca="true" t="shared" si="39" ref="C237:L237">SUM(C238:C242)</f>
        <v>5545.2322</v>
      </c>
      <c r="D237" s="445"/>
      <c r="E237" s="446"/>
      <c r="F237" s="153">
        <f>SUM(F238:F242)</f>
        <v>4695</v>
      </c>
      <c r="G237" s="153">
        <f>SUM(G238:G242)</f>
        <v>4695</v>
      </c>
      <c r="H237" s="153">
        <f t="shared" si="39"/>
        <v>4159.3534</v>
      </c>
      <c r="I237" s="153">
        <f t="shared" si="39"/>
        <v>692.9394</v>
      </c>
      <c r="J237" s="153">
        <f t="shared" si="39"/>
        <v>692.9394</v>
      </c>
      <c r="K237" s="153">
        <f t="shared" si="39"/>
        <v>4136.7198</v>
      </c>
      <c r="L237" s="390">
        <f t="shared" si="39"/>
        <v>4136.7198</v>
      </c>
      <c r="M237" s="407"/>
      <c r="N237" s="68"/>
      <c r="P237" s="67"/>
    </row>
    <row r="238" spans="1:16" ht="12.75" customHeight="1">
      <c r="A238" s="768" t="s">
        <v>7</v>
      </c>
      <c r="B238" s="769"/>
      <c r="C238" s="153">
        <f>SUM(H238:J238)</f>
        <v>0</v>
      </c>
      <c r="D238" s="445"/>
      <c r="E238" s="446"/>
      <c r="F238" s="153">
        <v>0</v>
      </c>
      <c r="G238" s="153">
        <v>0</v>
      </c>
      <c r="H238" s="153">
        <f aca="true" t="shared" si="40" ref="H238:L240">H245+H252+H259+H266+H273+H280+H294+H287</f>
        <v>0</v>
      </c>
      <c r="I238" s="153">
        <f t="shared" si="40"/>
        <v>0</v>
      </c>
      <c r="J238" s="153">
        <f t="shared" si="40"/>
        <v>0</v>
      </c>
      <c r="K238" s="153">
        <f t="shared" si="40"/>
        <v>0</v>
      </c>
      <c r="L238" s="390">
        <f t="shared" si="40"/>
        <v>0</v>
      </c>
      <c r="M238" s="407"/>
      <c r="N238" s="68"/>
      <c r="P238" s="67"/>
    </row>
    <row r="239" spans="1:16" ht="12.75" customHeight="1">
      <c r="A239" s="768" t="s">
        <v>14</v>
      </c>
      <c r="B239" s="769"/>
      <c r="C239" s="153">
        <f>SUM(H239:J239)</f>
        <v>5545.2322</v>
      </c>
      <c r="D239" s="445"/>
      <c r="E239" s="446"/>
      <c r="F239" s="153">
        <f>F246+F253+F260+F267+F274+F281+F295+F288</f>
        <v>4695</v>
      </c>
      <c r="G239" s="153">
        <f>G246+G253+G260+G267+G274+G281+G295+G288</f>
        <v>4695</v>
      </c>
      <c r="H239" s="153">
        <f t="shared" si="40"/>
        <v>4159.3534</v>
      </c>
      <c r="I239" s="153">
        <f t="shared" si="40"/>
        <v>692.9394</v>
      </c>
      <c r="J239" s="153">
        <f t="shared" si="40"/>
        <v>692.9394</v>
      </c>
      <c r="K239" s="153">
        <f t="shared" si="40"/>
        <v>4136.7198</v>
      </c>
      <c r="L239" s="390">
        <f t="shared" si="40"/>
        <v>4136.7198</v>
      </c>
      <c r="M239" s="407"/>
      <c r="N239" s="68"/>
      <c r="P239" s="67"/>
    </row>
    <row r="240" spans="1:16" ht="12.75" customHeight="1">
      <c r="A240" s="795" t="s">
        <v>15</v>
      </c>
      <c r="B240" s="796"/>
      <c r="C240" s="154">
        <f>SUM(H240:J240)</f>
        <v>0</v>
      </c>
      <c r="D240" s="447"/>
      <c r="E240" s="448"/>
      <c r="F240" s="154">
        <v>0</v>
      </c>
      <c r="G240" s="154">
        <v>0</v>
      </c>
      <c r="H240" s="154">
        <f t="shared" si="40"/>
        <v>0</v>
      </c>
      <c r="I240" s="154">
        <f t="shared" si="40"/>
        <v>0</v>
      </c>
      <c r="J240" s="154">
        <f t="shared" si="40"/>
        <v>0</v>
      </c>
      <c r="K240" s="154">
        <f t="shared" si="40"/>
        <v>0</v>
      </c>
      <c r="L240" s="423">
        <f t="shared" si="40"/>
        <v>0</v>
      </c>
      <c r="M240" s="411"/>
      <c r="N240" s="68"/>
      <c r="P240" s="67"/>
    </row>
    <row r="241" spans="1:16" ht="12.75" customHeight="1" hidden="1">
      <c r="A241" s="793" t="s">
        <v>16</v>
      </c>
      <c r="B241" s="794"/>
      <c r="C241" s="155">
        <f>SUM(H241:J241)</f>
        <v>0</v>
      </c>
      <c r="D241" s="449"/>
      <c r="E241" s="450"/>
      <c r="F241" s="104"/>
      <c r="G241" s="104"/>
      <c r="H241" s="155">
        <f>H248+H255+H262+H269+H276+H283+H297+H290</f>
        <v>0</v>
      </c>
      <c r="I241" s="155"/>
      <c r="J241" s="155"/>
      <c r="K241" s="155"/>
      <c r="L241" s="451"/>
      <c r="M241" s="438"/>
      <c r="N241" s="68"/>
      <c r="P241" s="67"/>
    </row>
    <row r="242" spans="1:16" ht="12.75" customHeight="1" hidden="1">
      <c r="A242" s="772" t="s">
        <v>5</v>
      </c>
      <c r="B242" s="773"/>
      <c r="C242" s="156">
        <f>SUM(H242:J242)</f>
        <v>0</v>
      </c>
      <c r="D242" s="452"/>
      <c r="E242" s="453"/>
      <c r="F242" s="111"/>
      <c r="G242" s="111"/>
      <c r="H242" s="156">
        <f>H249+H256+H263+H270+H277+H284+H298+H291</f>
        <v>0</v>
      </c>
      <c r="I242" s="156"/>
      <c r="J242" s="156"/>
      <c r="K242" s="156"/>
      <c r="L242" s="454"/>
      <c r="M242" s="437"/>
      <c r="N242" s="68"/>
      <c r="P242" s="67"/>
    </row>
    <row r="243" spans="1:16" ht="63" customHeight="1">
      <c r="A243" s="380" t="s">
        <v>625</v>
      </c>
      <c r="B243" s="317" t="s">
        <v>324</v>
      </c>
      <c r="C243" s="105"/>
      <c r="D243" s="401">
        <v>813</v>
      </c>
      <c r="E243" s="232" t="s">
        <v>843</v>
      </c>
      <c r="F243" s="111"/>
      <c r="G243" s="111"/>
      <c r="H243" s="105"/>
      <c r="I243" s="105"/>
      <c r="J243" s="105"/>
      <c r="K243" s="105"/>
      <c r="L243" s="403"/>
      <c r="M243" s="905" t="s">
        <v>626</v>
      </c>
      <c r="N243" s="68"/>
      <c r="P243" s="67"/>
    </row>
    <row r="244" spans="1:16" ht="12.75" customHeight="1">
      <c r="A244" s="768" t="s">
        <v>47</v>
      </c>
      <c r="B244" s="769"/>
      <c r="C244" s="111">
        <f aca="true" t="shared" si="41" ref="C244:L244">SUM(C245:C249)</f>
        <v>1200</v>
      </c>
      <c r="D244" s="388"/>
      <c r="E244" s="389"/>
      <c r="F244" s="111">
        <f>SUM(F246)</f>
        <v>1500</v>
      </c>
      <c r="G244" s="111">
        <f>SUM(G246)</f>
        <v>1500</v>
      </c>
      <c r="H244" s="111">
        <f t="shared" si="41"/>
        <v>400</v>
      </c>
      <c r="I244" s="111">
        <f t="shared" si="41"/>
        <v>400</v>
      </c>
      <c r="J244" s="111">
        <f t="shared" si="41"/>
        <v>400</v>
      </c>
      <c r="K244" s="111">
        <f t="shared" si="41"/>
        <v>377.8024</v>
      </c>
      <c r="L244" s="404">
        <f t="shared" si="41"/>
        <v>377.8024</v>
      </c>
      <c r="M244" s="906"/>
      <c r="N244" s="68"/>
      <c r="P244" s="67"/>
    </row>
    <row r="245" spans="1:16" ht="12.75" customHeight="1" hidden="1">
      <c r="A245" s="768" t="s">
        <v>7</v>
      </c>
      <c r="B245" s="769"/>
      <c r="C245" s="111">
        <f>SUM(H245:J245)</f>
        <v>0</v>
      </c>
      <c r="D245" s="388"/>
      <c r="E245" s="389"/>
      <c r="F245" s="111">
        <f>SUM(F246:F250)</f>
        <v>2000</v>
      </c>
      <c r="G245" s="111">
        <f>SUM(G246:G250)</f>
        <v>2000</v>
      </c>
      <c r="H245" s="111"/>
      <c r="I245" s="111"/>
      <c r="J245" s="111"/>
      <c r="K245" s="111"/>
      <c r="L245" s="404"/>
      <c r="M245" s="906"/>
      <c r="N245" s="68"/>
      <c r="P245" s="67"/>
    </row>
    <row r="246" spans="1:16" ht="12.75" customHeight="1">
      <c r="A246" s="768" t="s">
        <v>14</v>
      </c>
      <c r="B246" s="769"/>
      <c r="C246" s="111">
        <f>SUM(H246:J246)</f>
        <v>1200</v>
      </c>
      <c r="D246" s="388"/>
      <c r="E246" s="389"/>
      <c r="F246" s="111">
        <v>1500</v>
      </c>
      <c r="G246" s="111">
        <v>1500</v>
      </c>
      <c r="H246" s="111">
        <v>400</v>
      </c>
      <c r="I246" s="111">
        <v>400</v>
      </c>
      <c r="J246" s="111">
        <v>400</v>
      </c>
      <c r="K246" s="111">
        <v>377.8024</v>
      </c>
      <c r="L246" s="404">
        <v>377.8024</v>
      </c>
      <c r="M246" s="906"/>
      <c r="N246" s="68"/>
      <c r="P246" s="67"/>
    </row>
    <row r="247" spans="1:16" ht="12.75" customHeight="1" hidden="1">
      <c r="A247" s="795" t="s">
        <v>15</v>
      </c>
      <c r="B247" s="796"/>
      <c r="C247" s="114">
        <f>SUM(H247:J247)</f>
        <v>0</v>
      </c>
      <c r="D247" s="408"/>
      <c r="E247" s="409"/>
      <c r="F247" s="111">
        <v>500</v>
      </c>
      <c r="G247" s="111">
        <v>500</v>
      </c>
      <c r="H247" s="114"/>
      <c r="I247" s="114"/>
      <c r="J247" s="114"/>
      <c r="K247" s="114"/>
      <c r="L247" s="410"/>
      <c r="M247" s="909"/>
      <c r="N247" s="68"/>
      <c r="P247" s="67"/>
    </row>
    <row r="248" spans="1:16" ht="12.75" customHeight="1" hidden="1">
      <c r="A248" s="793" t="s">
        <v>16</v>
      </c>
      <c r="B248" s="794"/>
      <c r="C248" s="104">
        <f>SUM(H248:J248)</f>
        <v>0</v>
      </c>
      <c r="D248" s="382"/>
      <c r="E248" s="383"/>
      <c r="F248" s="111"/>
      <c r="G248" s="111"/>
      <c r="H248" s="104"/>
      <c r="I248" s="104"/>
      <c r="J248" s="104"/>
      <c r="K248" s="104"/>
      <c r="L248" s="431"/>
      <c r="M248" s="438"/>
      <c r="N248" s="68"/>
      <c r="P248" s="67"/>
    </row>
    <row r="249" spans="1:16" ht="12.75" customHeight="1" hidden="1">
      <c r="A249" s="772" t="s">
        <v>5</v>
      </c>
      <c r="B249" s="773"/>
      <c r="C249" s="148">
        <f>SUM(H249:J249)</f>
        <v>0</v>
      </c>
      <c r="D249" s="434"/>
      <c r="E249" s="435"/>
      <c r="F249" s="111"/>
      <c r="G249" s="111"/>
      <c r="H249" s="148"/>
      <c r="I249" s="148"/>
      <c r="J249" s="148"/>
      <c r="K249" s="148"/>
      <c r="L249" s="436"/>
      <c r="M249" s="437"/>
      <c r="N249" s="68"/>
      <c r="P249" s="67"/>
    </row>
    <row r="250" spans="1:16" ht="55.5" customHeight="1">
      <c r="A250" s="380" t="s">
        <v>627</v>
      </c>
      <c r="B250" s="317" t="s">
        <v>326</v>
      </c>
      <c r="C250" s="105"/>
      <c r="D250" s="401">
        <v>813</v>
      </c>
      <c r="E250" s="232" t="s">
        <v>843</v>
      </c>
      <c r="F250" s="111"/>
      <c r="G250" s="111"/>
      <c r="H250" s="105"/>
      <c r="I250" s="105"/>
      <c r="J250" s="105"/>
      <c r="K250" s="105"/>
      <c r="L250" s="403"/>
      <c r="M250" s="905" t="s">
        <v>628</v>
      </c>
      <c r="N250" s="68"/>
      <c r="P250" s="67"/>
    </row>
    <row r="251" spans="1:16" ht="12.75" customHeight="1">
      <c r="A251" s="768" t="s">
        <v>47</v>
      </c>
      <c r="B251" s="769"/>
      <c r="C251" s="111">
        <f aca="true" t="shared" si="42" ref="C251:L251">SUM(C252:C256)</f>
        <v>878.8181999999999</v>
      </c>
      <c r="D251" s="388"/>
      <c r="E251" s="389"/>
      <c r="F251" s="111">
        <f>SUM(F253)</f>
        <v>500</v>
      </c>
      <c r="G251" s="111">
        <f>SUM(G253)</f>
        <v>500</v>
      </c>
      <c r="H251" s="111">
        <f t="shared" si="42"/>
        <v>292.9394</v>
      </c>
      <c r="I251" s="111">
        <f t="shared" si="42"/>
        <v>292.9394</v>
      </c>
      <c r="J251" s="111">
        <f t="shared" si="42"/>
        <v>292.9394</v>
      </c>
      <c r="K251" s="111">
        <f t="shared" si="42"/>
        <v>292.9394</v>
      </c>
      <c r="L251" s="404">
        <f t="shared" si="42"/>
        <v>292.9394</v>
      </c>
      <c r="M251" s="906"/>
      <c r="N251" s="68"/>
      <c r="P251" s="67"/>
    </row>
    <row r="252" spans="1:16" ht="12.75" customHeight="1" hidden="1">
      <c r="A252" s="768" t="s">
        <v>7</v>
      </c>
      <c r="B252" s="769"/>
      <c r="C252" s="111">
        <f>SUM(H252:J252)</f>
        <v>0</v>
      </c>
      <c r="D252" s="388"/>
      <c r="E252" s="389"/>
      <c r="F252" s="111">
        <v>1365</v>
      </c>
      <c r="G252" s="111">
        <v>1365</v>
      </c>
      <c r="H252" s="111"/>
      <c r="I252" s="111"/>
      <c r="J252" s="111"/>
      <c r="K252" s="111"/>
      <c r="L252" s="404"/>
      <c r="M252" s="906"/>
      <c r="N252" s="68"/>
      <c r="P252" s="67"/>
    </row>
    <row r="253" spans="1:16" ht="12.75" customHeight="1">
      <c r="A253" s="768" t="s">
        <v>14</v>
      </c>
      <c r="B253" s="769"/>
      <c r="C253" s="111">
        <f>SUM(H253:J253)</f>
        <v>878.8181999999999</v>
      </c>
      <c r="D253" s="388"/>
      <c r="E253" s="389"/>
      <c r="F253" s="114">
        <v>500</v>
      </c>
      <c r="G253" s="114">
        <v>500</v>
      </c>
      <c r="H253" s="111">
        <f>292.9394</f>
        <v>292.9394</v>
      </c>
      <c r="I253" s="111">
        <v>292.9394</v>
      </c>
      <c r="J253" s="111">
        <v>292.9394</v>
      </c>
      <c r="K253" s="111">
        <f>292.9394</f>
        <v>292.9394</v>
      </c>
      <c r="L253" s="404">
        <v>292.9394</v>
      </c>
      <c r="M253" s="906"/>
      <c r="N253" s="68"/>
      <c r="P253" s="67"/>
    </row>
    <row r="254" spans="1:16" ht="12.75" customHeight="1" hidden="1">
      <c r="A254" s="768" t="s">
        <v>15</v>
      </c>
      <c r="B254" s="769"/>
      <c r="C254" s="111">
        <f>SUM(H254:J254)</f>
        <v>0</v>
      </c>
      <c r="D254" s="388"/>
      <c r="E254" s="389"/>
      <c r="F254" s="104">
        <v>1305</v>
      </c>
      <c r="G254" s="104">
        <v>1305</v>
      </c>
      <c r="H254" s="111"/>
      <c r="I254" s="111"/>
      <c r="J254" s="111"/>
      <c r="K254" s="111"/>
      <c r="L254" s="404"/>
      <c r="M254" s="906"/>
      <c r="N254" s="68"/>
      <c r="P254" s="67"/>
    </row>
    <row r="255" spans="1:16" ht="12.75" customHeight="1" hidden="1">
      <c r="A255" s="768" t="s">
        <v>16</v>
      </c>
      <c r="B255" s="769"/>
      <c r="C255" s="111">
        <f>SUM(H255:J255)</f>
        <v>0</v>
      </c>
      <c r="D255" s="388"/>
      <c r="E255" s="389"/>
      <c r="F255" s="111"/>
      <c r="G255" s="111"/>
      <c r="H255" s="111"/>
      <c r="I255" s="111"/>
      <c r="J255" s="111"/>
      <c r="K255" s="111"/>
      <c r="L255" s="404"/>
      <c r="M255" s="407"/>
      <c r="N255" s="68"/>
      <c r="P255" s="67"/>
    </row>
    <row r="256" spans="1:16" ht="12.75" customHeight="1" hidden="1">
      <c r="A256" s="795" t="s">
        <v>5</v>
      </c>
      <c r="B256" s="796"/>
      <c r="C256" s="114">
        <f>SUM(H256:J256)</f>
        <v>0</v>
      </c>
      <c r="D256" s="408"/>
      <c r="E256" s="409"/>
      <c r="F256" s="111"/>
      <c r="G256" s="111"/>
      <c r="H256" s="114"/>
      <c r="I256" s="114"/>
      <c r="J256" s="114"/>
      <c r="K256" s="114"/>
      <c r="L256" s="410"/>
      <c r="M256" s="411"/>
      <c r="N256" s="68"/>
      <c r="P256" s="67"/>
    </row>
    <row r="257" spans="1:16" ht="62.25" customHeight="1">
      <c r="A257" s="380" t="s">
        <v>629</v>
      </c>
      <c r="B257" s="317" t="s">
        <v>328</v>
      </c>
      <c r="C257" s="105"/>
      <c r="D257" s="401">
        <v>813</v>
      </c>
      <c r="E257" s="455" t="s">
        <v>843</v>
      </c>
      <c r="F257" s="111"/>
      <c r="G257" s="111"/>
      <c r="H257" s="384"/>
      <c r="I257" s="105"/>
      <c r="J257" s="105"/>
      <c r="K257" s="105"/>
      <c r="L257" s="403"/>
      <c r="M257" s="905" t="s">
        <v>609</v>
      </c>
      <c r="N257" s="68"/>
      <c r="P257" s="67"/>
    </row>
    <row r="258" spans="1:16" ht="12.75" customHeight="1">
      <c r="A258" s="768" t="s">
        <v>47</v>
      </c>
      <c r="B258" s="769"/>
      <c r="C258" s="111">
        <f aca="true" t="shared" si="43" ref="C258:L258">SUM(C259:C263)</f>
        <v>1767.15</v>
      </c>
      <c r="D258" s="388"/>
      <c r="E258" s="414"/>
      <c r="F258" s="111">
        <f>SUM(F260)</f>
        <v>1305</v>
      </c>
      <c r="G258" s="111">
        <f>SUM(G260)</f>
        <v>1305</v>
      </c>
      <c r="H258" s="110">
        <f>SUM(H259:H261)</f>
        <v>1767.15</v>
      </c>
      <c r="I258" s="111">
        <f t="shared" si="43"/>
        <v>0</v>
      </c>
      <c r="J258" s="111">
        <f t="shared" si="43"/>
        <v>0</v>
      </c>
      <c r="K258" s="111">
        <f t="shared" si="43"/>
        <v>1767.15</v>
      </c>
      <c r="L258" s="404">
        <f t="shared" si="43"/>
        <v>1767.15</v>
      </c>
      <c r="M258" s="906"/>
      <c r="N258" s="68"/>
      <c r="P258" s="67"/>
    </row>
    <row r="259" spans="1:16" ht="12.75" customHeight="1" hidden="1">
      <c r="A259" s="768" t="s">
        <v>7</v>
      </c>
      <c r="B259" s="769"/>
      <c r="C259" s="111">
        <f>SUM(H259:J259)</f>
        <v>0</v>
      </c>
      <c r="D259" s="388"/>
      <c r="E259" s="414"/>
      <c r="F259" s="111">
        <f>SUM(F260:F264)</f>
        <v>1905</v>
      </c>
      <c r="G259" s="111">
        <f>SUM(G260:G264)</f>
        <v>1905</v>
      </c>
      <c r="H259" s="110"/>
      <c r="I259" s="111"/>
      <c r="J259" s="111"/>
      <c r="K259" s="111"/>
      <c r="L259" s="404"/>
      <c r="M259" s="906"/>
      <c r="N259" s="68"/>
      <c r="P259" s="67"/>
    </row>
    <row r="260" spans="1:16" ht="12.75" customHeight="1">
      <c r="A260" s="768" t="s">
        <v>14</v>
      </c>
      <c r="B260" s="769"/>
      <c r="C260" s="111">
        <f>SUM(H260:J260)</f>
        <v>1767.15</v>
      </c>
      <c r="D260" s="388"/>
      <c r="E260" s="414"/>
      <c r="F260" s="114">
        <v>1305</v>
      </c>
      <c r="G260" s="114">
        <v>1305</v>
      </c>
      <c r="H260" s="110">
        <v>1767.15</v>
      </c>
      <c r="I260" s="111"/>
      <c r="J260" s="111"/>
      <c r="K260" s="111">
        <v>1767.15</v>
      </c>
      <c r="L260" s="404">
        <v>1767.15</v>
      </c>
      <c r="M260" s="906"/>
      <c r="N260" s="68"/>
      <c r="P260" s="67"/>
    </row>
    <row r="261" spans="1:16" ht="12.75" customHeight="1" hidden="1">
      <c r="A261" s="768" t="s">
        <v>15</v>
      </c>
      <c r="B261" s="769"/>
      <c r="C261" s="111">
        <f>SUM(H261:J261)</f>
        <v>0</v>
      </c>
      <c r="D261" s="388"/>
      <c r="E261" s="414"/>
      <c r="F261" s="104">
        <v>600</v>
      </c>
      <c r="G261" s="104">
        <v>600</v>
      </c>
      <c r="H261" s="110"/>
      <c r="I261" s="111"/>
      <c r="J261" s="111"/>
      <c r="K261" s="111"/>
      <c r="L261" s="404"/>
      <c r="M261" s="906"/>
      <c r="N261" s="68"/>
      <c r="P261" s="67"/>
    </row>
    <row r="262" spans="1:16" ht="12.75" customHeight="1" hidden="1">
      <c r="A262" s="768" t="s">
        <v>16</v>
      </c>
      <c r="B262" s="769"/>
      <c r="C262" s="111">
        <f>SUM(H262:J262)</f>
        <v>0</v>
      </c>
      <c r="D262" s="388"/>
      <c r="E262" s="414"/>
      <c r="F262" s="111"/>
      <c r="G262" s="111"/>
      <c r="H262" s="110"/>
      <c r="I262" s="111"/>
      <c r="J262" s="111"/>
      <c r="K262" s="111"/>
      <c r="L262" s="404"/>
      <c r="M262" s="407"/>
      <c r="N262" s="68"/>
      <c r="P262" s="67"/>
    </row>
    <row r="263" spans="1:16" ht="12.75" customHeight="1" hidden="1">
      <c r="A263" s="772" t="s">
        <v>5</v>
      </c>
      <c r="B263" s="773"/>
      <c r="C263" s="148">
        <f>SUM(H263:J263)</f>
        <v>0</v>
      </c>
      <c r="D263" s="434"/>
      <c r="E263" s="456"/>
      <c r="F263" s="111"/>
      <c r="G263" s="111"/>
      <c r="H263" s="441"/>
      <c r="I263" s="148"/>
      <c r="J263" s="148"/>
      <c r="K263" s="148"/>
      <c r="L263" s="436"/>
      <c r="M263" s="437"/>
      <c r="N263" s="68"/>
      <c r="P263" s="67"/>
    </row>
    <row r="264" spans="1:16" ht="25.5" customHeight="1">
      <c r="A264" s="380" t="s">
        <v>630</v>
      </c>
      <c r="B264" s="317" t="s">
        <v>330</v>
      </c>
      <c r="C264" s="105"/>
      <c r="D264" s="401">
        <v>813</v>
      </c>
      <c r="E264" s="455" t="s">
        <v>848</v>
      </c>
      <c r="F264" s="111"/>
      <c r="G264" s="111"/>
      <c r="H264" s="384"/>
      <c r="I264" s="105"/>
      <c r="J264" s="105"/>
      <c r="K264" s="105"/>
      <c r="L264" s="403"/>
      <c r="M264" s="905" t="s">
        <v>631</v>
      </c>
      <c r="N264" s="68"/>
      <c r="P264" s="67"/>
    </row>
    <row r="265" spans="1:16" ht="12.75" customHeight="1">
      <c r="A265" s="768" t="s">
        <v>47</v>
      </c>
      <c r="B265" s="769"/>
      <c r="C265" s="111">
        <f aca="true" t="shared" si="44" ref="C265:L265">SUM(C266:C270)</f>
        <v>600</v>
      </c>
      <c r="D265" s="388"/>
      <c r="E265" s="414"/>
      <c r="F265" s="111">
        <f>SUM(F267)</f>
        <v>600</v>
      </c>
      <c r="G265" s="111">
        <f>SUM(G267)</f>
        <v>600</v>
      </c>
      <c r="H265" s="110">
        <f t="shared" si="44"/>
        <v>600</v>
      </c>
      <c r="I265" s="111">
        <f t="shared" si="44"/>
        <v>0</v>
      </c>
      <c r="J265" s="111">
        <f t="shared" si="44"/>
        <v>0</v>
      </c>
      <c r="K265" s="111">
        <f t="shared" si="44"/>
        <v>600</v>
      </c>
      <c r="L265" s="404">
        <f t="shared" si="44"/>
        <v>600</v>
      </c>
      <c r="M265" s="906"/>
      <c r="N265" s="68"/>
      <c r="P265" s="67"/>
    </row>
    <row r="266" spans="1:16" ht="12.75" customHeight="1" hidden="1">
      <c r="A266" s="768" t="s">
        <v>7</v>
      </c>
      <c r="B266" s="769"/>
      <c r="C266" s="111">
        <f>SUM(H266:J266)</f>
        <v>0</v>
      </c>
      <c r="D266" s="388"/>
      <c r="E266" s="414"/>
      <c r="F266" s="111">
        <f>SUM(F267:F271)</f>
        <v>700</v>
      </c>
      <c r="G266" s="111">
        <f>SUM(G267:G271)</f>
        <v>700</v>
      </c>
      <c r="H266" s="110"/>
      <c r="I266" s="111"/>
      <c r="J266" s="111"/>
      <c r="K266" s="111"/>
      <c r="L266" s="404"/>
      <c r="M266" s="906"/>
      <c r="N266" s="68"/>
      <c r="P266" s="67"/>
    </row>
    <row r="267" spans="1:16" ht="12.75" customHeight="1">
      <c r="A267" s="768" t="s">
        <v>14</v>
      </c>
      <c r="B267" s="769"/>
      <c r="C267" s="111">
        <f>SUM(H267:J267)</f>
        <v>600</v>
      </c>
      <c r="D267" s="388"/>
      <c r="E267" s="414"/>
      <c r="F267" s="114">
        <v>600</v>
      </c>
      <c r="G267" s="114">
        <v>600</v>
      </c>
      <c r="H267" s="110">
        <v>600</v>
      </c>
      <c r="I267" s="111"/>
      <c r="J267" s="111"/>
      <c r="K267" s="111">
        <v>600</v>
      </c>
      <c r="L267" s="404">
        <v>600</v>
      </c>
      <c r="M267" s="906"/>
      <c r="N267" s="68"/>
      <c r="P267" s="67"/>
    </row>
    <row r="268" spans="1:16" ht="12.75" customHeight="1" hidden="1">
      <c r="A268" s="768" t="s">
        <v>15</v>
      </c>
      <c r="B268" s="769"/>
      <c r="C268" s="111">
        <f>SUM(H268:J268)</f>
        <v>0</v>
      </c>
      <c r="D268" s="388"/>
      <c r="E268" s="414"/>
      <c r="F268" s="104">
        <v>100</v>
      </c>
      <c r="G268" s="104">
        <v>100</v>
      </c>
      <c r="H268" s="110"/>
      <c r="I268" s="111"/>
      <c r="J268" s="111"/>
      <c r="K268" s="111"/>
      <c r="L268" s="404"/>
      <c r="M268" s="906"/>
      <c r="N268" s="68"/>
      <c r="P268" s="67"/>
    </row>
    <row r="269" spans="1:16" ht="12.75" customHeight="1" hidden="1">
      <c r="A269" s="768" t="s">
        <v>16</v>
      </c>
      <c r="B269" s="769"/>
      <c r="C269" s="111">
        <f>SUM(H269:J269)</f>
        <v>0</v>
      </c>
      <c r="D269" s="388"/>
      <c r="E269" s="414"/>
      <c r="F269" s="111"/>
      <c r="G269" s="111"/>
      <c r="H269" s="110"/>
      <c r="I269" s="111"/>
      <c r="J269" s="111"/>
      <c r="K269" s="111"/>
      <c r="L269" s="404"/>
      <c r="M269" s="407"/>
      <c r="N269" s="68"/>
      <c r="P269" s="67"/>
    </row>
    <row r="270" spans="1:16" ht="12.75" customHeight="1" hidden="1">
      <c r="A270" s="795" t="s">
        <v>5</v>
      </c>
      <c r="B270" s="796"/>
      <c r="C270" s="114">
        <f>SUM(H270:J270)</f>
        <v>0</v>
      </c>
      <c r="D270" s="408"/>
      <c r="E270" s="443"/>
      <c r="F270" s="111"/>
      <c r="G270" s="111"/>
      <c r="H270" s="113"/>
      <c r="I270" s="114"/>
      <c r="J270" s="114"/>
      <c r="K270" s="114"/>
      <c r="L270" s="410"/>
      <c r="M270" s="411"/>
      <c r="N270" s="68"/>
      <c r="P270" s="67"/>
    </row>
    <row r="271" spans="1:16" ht="33" customHeight="1">
      <c r="A271" s="380" t="s">
        <v>632</v>
      </c>
      <c r="B271" s="317" t="s">
        <v>332</v>
      </c>
      <c r="C271" s="105"/>
      <c r="D271" s="401">
        <v>813</v>
      </c>
      <c r="E271" s="455" t="s">
        <v>848</v>
      </c>
      <c r="F271" s="111"/>
      <c r="G271" s="111"/>
      <c r="H271" s="384"/>
      <c r="I271" s="105"/>
      <c r="J271" s="105"/>
      <c r="K271" s="105"/>
      <c r="L271" s="403"/>
      <c r="M271" s="905" t="s">
        <v>631</v>
      </c>
      <c r="N271" s="68"/>
      <c r="P271" s="67"/>
    </row>
    <row r="272" spans="1:16" ht="12.75" customHeight="1">
      <c r="A272" s="768" t="s">
        <v>47</v>
      </c>
      <c r="B272" s="769"/>
      <c r="C272" s="111">
        <f aca="true" t="shared" si="45" ref="C272:L272">SUM(C273:C277)</f>
        <v>100</v>
      </c>
      <c r="D272" s="388"/>
      <c r="E272" s="414"/>
      <c r="F272" s="111">
        <f>SUM(F274)</f>
        <v>100</v>
      </c>
      <c r="G272" s="111">
        <f>SUM(G274)</f>
        <v>100</v>
      </c>
      <c r="H272" s="110">
        <f t="shared" si="45"/>
        <v>100</v>
      </c>
      <c r="I272" s="111">
        <f t="shared" si="45"/>
        <v>0</v>
      </c>
      <c r="J272" s="111">
        <f t="shared" si="45"/>
        <v>0</v>
      </c>
      <c r="K272" s="111">
        <f t="shared" si="45"/>
        <v>100</v>
      </c>
      <c r="L272" s="404">
        <f t="shared" si="45"/>
        <v>100</v>
      </c>
      <c r="M272" s="906"/>
      <c r="N272" s="68"/>
      <c r="P272" s="67"/>
    </row>
    <row r="273" spans="1:16" ht="12.75" customHeight="1" hidden="1">
      <c r="A273" s="768" t="s">
        <v>7</v>
      </c>
      <c r="B273" s="769"/>
      <c r="C273" s="111">
        <f>SUM(H273:J273)</f>
        <v>0</v>
      </c>
      <c r="D273" s="388"/>
      <c r="E273" s="414"/>
      <c r="F273" s="111">
        <f>SUM(F274:F278)</f>
        <v>560</v>
      </c>
      <c r="G273" s="111">
        <f>SUM(G274:G278)</f>
        <v>560</v>
      </c>
      <c r="H273" s="110"/>
      <c r="I273" s="111"/>
      <c r="J273" s="111"/>
      <c r="K273" s="111"/>
      <c r="L273" s="404"/>
      <c r="M273" s="906"/>
      <c r="N273" s="68"/>
      <c r="P273" s="67"/>
    </row>
    <row r="274" spans="1:16" ht="12.75" customHeight="1">
      <c r="A274" s="768" t="s">
        <v>14</v>
      </c>
      <c r="B274" s="769"/>
      <c r="C274" s="111">
        <f>SUM(H274:J274)</f>
        <v>100</v>
      </c>
      <c r="D274" s="388"/>
      <c r="E274" s="414"/>
      <c r="F274" s="114">
        <v>100</v>
      </c>
      <c r="G274" s="114">
        <v>100</v>
      </c>
      <c r="H274" s="110">
        <v>100</v>
      </c>
      <c r="I274" s="111"/>
      <c r="J274" s="111"/>
      <c r="K274" s="111">
        <v>100</v>
      </c>
      <c r="L274" s="404">
        <v>100</v>
      </c>
      <c r="M274" s="906"/>
      <c r="N274" s="68"/>
      <c r="P274" s="67"/>
    </row>
    <row r="275" spans="1:16" ht="12.75" customHeight="1" hidden="1">
      <c r="A275" s="768" t="s">
        <v>15</v>
      </c>
      <c r="B275" s="769"/>
      <c r="C275" s="111">
        <f>SUM(H275:J275)</f>
        <v>0</v>
      </c>
      <c r="D275" s="388"/>
      <c r="E275" s="414"/>
      <c r="F275" s="104">
        <v>460</v>
      </c>
      <c r="G275" s="104">
        <v>460</v>
      </c>
      <c r="H275" s="110"/>
      <c r="I275" s="111"/>
      <c r="J275" s="111"/>
      <c r="K275" s="111"/>
      <c r="L275" s="404"/>
      <c r="M275" s="906"/>
      <c r="N275" s="68"/>
      <c r="P275" s="67"/>
    </row>
    <row r="276" spans="1:16" ht="12.75" customHeight="1" hidden="1">
      <c r="A276" s="768" t="s">
        <v>16</v>
      </c>
      <c r="B276" s="769"/>
      <c r="C276" s="111">
        <f>SUM(H276:J276)</f>
        <v>0</v>
      </c>
      <c r="D276" s="388"/>
      <c r="E276" s="414"/>
      <c r="F276" s="111"/>
      <c r="G276" s="111"/>
      <c r="H276" s="110"/>
      <c r="I276" s="111"/>
      <c r="J276" s="111"/>
      <c r="K276" s="111"/>
      <c r="L276" s="404"/>
      <c r="M276" s="407"/>
      <c r="N276" s="68"/>
      <c r="P276" s="67"/>
    </row>
    <row r="277" spans="1:16" ht="12.75" customHeight="1" hidden="1">
      <c r="A277" s="795" t="s">
        <v>5</v>
      </c>
      <c r="B277" s="796"/>
      <c r="C277" s="114">
        <f>SUM(H277:J277)</f>
        <v>0</v>
      </c>
      <c r="D277" s="408"/>
      <c r="E277" s="443"/>
      <c r="F277" s="111"/>
      <c r="G277" s="111"/>
      <c r="H277" s="113"/>
      <c r="I277" s="114"/>
      <c r="J277" s="114"/>
      <c r="K277" s="114"/>
      <c r="L277" s="410"/>
      <c r="M277" s="411"/>
      <c r="N277" s="68"/>
      <c r="P277" s="67"/>
    </row>
    <row r="278" spans="1:16" ht="63" customHeight="1">
      <c r="A278" s="380" t="s">
        <v>633</v>
      </c>
      <c r="B278" s="317" t="s">
        <v>334</v>
      </c>
      <c r="C278" s="105"/>
      <c r="D278" s="401">
        <v>813</v>
      </c>
      <c r="E278" s="455" t="s">
        <v>843</v>
      </c>
      <c r="F278" s="111"/>
      <c r="G278" s="111"/>
      <c r="H278" s="384"/>
      <c r="I278" s="105"/>
      <c r="J278" s="105"/>
      <c r="K278" s="105"/>
      <c r="L278" s="403"/>
      <c r="M278" s="905" t="s">
        <v>634</v>
      </c>
      <c r="N278" s="68"/>
      <c r="P278" s="67"/>
    </row>
    <row r="279" spans="1:16" ht="12.75" customHeight="1">
      <c r="A279" s="768" t="s">
        <v>47</v>
      </c>
      <c r="B279" s="769"/>
      <c r="C279" s="111">
        <f aca="true" t="shared" si="46" ref="C279:L279">SUM(C280:C284)</f>
        <v>900</v>
      </c>
      <c r="D279" s="388"/>
      <c r="E279" s="414"/>
      <c r="F279" s="111">
        <f>SUM(F281)</f>
        <v>460</v>
      </c>
      <c r="G279" s="111">
        <f>SUM(G281)</f>
        <v>460</v>
      </c>
      <c r="H279" s="110">
        <f t="shared" si="46"/>
        <v>900</v>
      </c>
      <c r="I279" s="111">
        <f t="shared" si="46"/>
        <v>0</v>
      </c>
      <c r="J279" s="111">
        <f t="shared" si="46"/>
        <v>0</v>
      </c>
      <c r="K279" s="111">
        <f t="shared" si="46"/>
        <v>899.564</v>
      </c>
      <c r="L279" s="404">
        <f t="shared" si="46"/>
        <v>899.564</v>
      </c>
      <c r="M279" s="906"/>
      <c r="N279" s="68"/>
      <c r="P279" s="67"/>
    </row>
    <row r="280" spans="1:16" ht="12.75" customHeight="1" hidden="1">
      <c r="A280" s="768" t="s">
        <v>7</v>
      </c>
      <c r="B280" s="769"/>
      <c r="C280" s="111">
        <f>SUM(H280:J280)</f>
        <v>0</v>
      </c>
      <c r="D280" s="388"/>
      <c r="E280" s="414"/>
      <c r="F280" s="111">
        <f>SUM(F281:F285)</f>
        <v>540</v>
      </c>
      <c r="G280" s="111">
        <f>SUM(G281:G285)</f>
        <v>540</v>
      </c>
      <c r="H280" s="110"/>
      <c r="I280" s="111"/>
      <c r="J280" s="111"/>
      <c r="K280" s="111"/>
      <c r="L280" s="404"/>
      <c r="M280" s="906"/>
      <c r="N280" s="68"/>
      <c r="P280" s="67"/>
    </row>
    <row r="281" spans="1:16" ht="12.75" customHeight="1">
      <c r="A281" s="768" t="s">
        <v>14</v>
      </c>
      <c r="B281" s="769"/>
      <c r="C281" s="111">
        <f>SUM(H281:J281)</f>
        <v>900</v>
      </c>
      <c r="D281" s="388"/>
      <c r="E281" s="414"/>
      <c r="F281" s="114">
        <v>460</v>
      </c>
      <c r="G281" s="114">
        <v>460</v>
      </c>
      <c r="H281" s="110">
        <v>900</v>
      </c>
      <c r="I281" s="111"/>
      <c r="J281" s="111"/>
      <c r="K281" s="111">
        <v>899.564</v>
      </c>
      <c r="L281" s="404">
        <v>899.564</v>
      </c>
      <c r="M281" s="906"/>
      <c r="N281" s="68"/>
      <c r="P281" s="67"/>
    </row>
    <row r="282" spans="1:16" ht="12.75" customHeight="1" hidden="1">
      <c r="A282" s="795" t="s">
        <v>15</v>
      </c>
      <c r="B282" s="796"/>
      <c r="C282" s="114">
        <f>SUM(H282:J282)</f>
        <v>0</v>
      </c>
      <c r="D282" s="408"/>
      <c r="E282" s="443"/>
      <c r="F282" s="104">
        <v>80</v>
      </c>
      <c r="G282" s="104">
        <v>80</v>
      </c>
      <c r="H282" s="113"/>
      <c r="I282" s="114"/>
      <c r="J282" s="114"/>
      <c r="K282" s="114"/>
      <c r="L282" s="410"/>
      <c r="M282" s="909"/>
      <c r="N282" s="68"/>
      <c r="P282" s="67"/>
    </row>
    <row r="283" spans="1:16" ht="12.75" customHeight="1" hidden="1">
      <c r="A283" s="793" t="s">
        <v>16</v>
      </c>
      <c r="B283" s="794"/>
      <c r="C283" s="104">
        <f>SUM(H283:J283)</f>
        <v>0</v>
      </c>
      <c r="D283" s="382"/>
      <c r="E283" s="457"/>
      <c r="F283" s="111"/>
      <c r="G283" s="111"/>
      <c r="H283" s="440"/>
      <c r="I283" s="104"/>
      <c r="J283" s="104"/>
      <c r="K283" s="104"/>
      <c r="L283" s="431"/>
      <c r="M283" s="438"/>
      <c r="N283" s="68"/>
      <c r="P283" s="67"/>
    </row>
    <row r="284" spans="1:16" ht="12.75" customHeight="1" hidden="1">
      <c r="A284" s="795" t="s">
        <v>5</v>
      </c>
      <c r="B284" s="796"/>
      <c r="C284" s="114">
        <f>SUM(H284:J284)</f>
        <v>0</v>
      </c>
      <c r="D284" s="408"/>
      <c r="E284" s="443"/>
      <c r="F284" s="111"/>
      <c r="G284" s="111"/>
      <c r="H284" s="113"/>
      <c r="I284" s="114"/>
      <c r="J284" s="114"/>
      <c r="K284" s="114"/>
      <c r="L284" s="410"/>
      <c r="M284" s="411"/>
      <c r="N284" s="68"/>
      <c r="P284" s="67"/>
    </row>
    <row r="285" spans="1:16" ht="56.25" customHeight="1">
      <c r="A285" s="380" t="s">
        <v>635</v>
      </c>
      <c r="B285" s="317" t="s">
        <v>336</v>
      </c>
      <c r="C285" s="105"/>
      <c r="D285" s="401">
        <v>813</v>
      </c>
      <c r="E285" s="455" t="s">
        <v>843</v>
      </c>
      <c r="F285" s="111"/>
      <c r="G285" s="111"/>
      <c r="H285" s="384"/>
      <c r="I285" s="105"/>
      <c r="J285" s="105"/>
      <c r="K285" s="105"/>
      <c r="L285" s="403"/>
      <c r="M285" s="905" t="s">
        <v>636</v>
      </c>
      <c r="N285" s="68"/>
      <c r="P285" s="67"/>
    </row>
    <row r="286" spans="1:16" ht="12.75" customHeight="1">
      <c r="A286" s="768" t="s">
        <v>47</v>
      </c>
      <c r="B286" s="769"/>
      <c r="C286" s="111">
        <f aca="true" t="shared" si="47" ref="C286:L286">SUM(C287:C291)</f>
        <v>0</v>
      </c>
      <c r="D286" s="388"/>
      <c r="E286" s="414"/>
      <c r="F286" s="111">
        <f>F288</f>
        <v>80</v>
      </c>
      <c r="G286" s="111">
        <f>G288</f>
        <v>80</v>
      </c>
      <c r="H286" s="110">
        <f t="shared" si="47"/>
        <v>0</v>
      </c>
      <c r="I286" s="111">
        <f t="shared" si="47"/>
        <v>0</v>
      </c>
      <c r="J286" s="111">
        <f t="shared" si="47"/>
        <v>0</v>
      </c>
      <c r="K286" s="111">
        <f t="shared" si="47"/>
        <v>0</v>
      </c>
      <c r="L286" s="404">
        <f t="shared" si="47"/>
        <v>0</v>
      </c>
      <c r="M286" s="906"/>
      <c r="N286" s="68"/>
      <c r="P286" s="67"/>
    </row>
    <row r="287" spans="1:16" ht="12.75" customHeight="1" hidden="1">
      <c r="A287" s="768" t="s">
        <v>7</v>
      </c>
      <c r="B287" s="769"/>
      <c r="C287" s="111">
        <f>SUM(H287:J287)</f>
        <v>0</v>
      </c>
      <c r="D287" s="388"/>
      <c r="E287" s="414"/>
      <c r="F287" s="111">
        <f>SUM(F288:F292)</f>
        <v>230</v>
      </c>
      <c r="G287" s="111">
        <f>SUM(G288:G292)</f>
        <v>230</v>
      </c>
      <c r="H287" s="110"/>
      <c r="I287" s="111"/>
      <c r="J287" s="111"/>
      <c r="K287" s="111"/>
      <c r="L287" s="404"/>
      <c r="M287" s="906"/>
      <c r="N287" s="68"/>
      <c r="P287" s="67"/>
    </row>
    <row r="288" spans="1:16" ht="12.75" customHeight="1">
      <c r="A288" s="768" t="s">
        <v>14</v>
      </c>
      <c r="B288" s="769"/>
      <c r="C288" s="111">
        <f>SUM(H288:J288)</f>
        <v>0</v>
      </c>
      <c r="D288" s="388"/>
      <c r="E288" s="414"/>
      <c r="F288" s="114">
        <v>80</v>
      </c>
      <c r="G288" s="114">
        <v>80</v>
      </c>
      <c r="H288" s="110">
        <v>0</v>
      </c>
      <c r="I288" s="111"/>
      <c r="J288" s="111"/>
      <c r="K288" s="111">
        <v>0</v>
      </c>
      <c r="L288" s="404">
        <v>0</v>
      </c>
      <c r="M288" s="906"/>
      <c r="N288" s="68"/>
      <c r="P288" s="67"/>
    </row>
    <row r="289" spans="1:16" ht="12.75" customHeight="1" hidden="1">
      <c r="A289" s="768" t="s">
        <v>15</v>
      </c>
      <c r="B289" s="769"/>
      <c r="C289" s="111">
        <f>SUM(H289:J289)</f>
        <v>0</v>
      </c>
      <c r="D289" s="388"/>
      <c r="E289" s="414"/>
      <c r="F289" s="104">
        <v>150</v>
      </c>
      <c r="G289" s="104">
        <v>150</v>
      </c>
      <c r="H289" s="110"/>
      <c r="I289" s="111"/>
      <c r="J289" s="111"/>
      <c r="K289" s="111"/>
      <c r="L289" s="404"/>
      <c r="M289" s="906"/>
      <c r="N289" s="68"/>
      <c r="P289" s="67"/>
    </row>
    <row r="290" spans="1:16" ht="12.75" customHeight="1" hidden="1">
      <c r="A290" s="768" t="s">
        <v>16</v>
      </c>
      <c r="B290" s="769"/>
      <c r="C290" s="111">
        <f>SUM(H290:J290)</f>
        <v>0</v>
      </c>
      <c r="D290" s="388"/>
      <c r="E290" s="414"/>
      <c r="F290" s="111"/>
      <c r="G290" s="111"/>
      <c r="H290" s="110"/>
      <c r="I290" s="111"/>
      <c r="J290" s="111"/>
      <c r="K290" s="111"/>
      <c r="L290" s="404"/>
      <c r="M290" s="407"/>
      <c r="N290" s="68"/>
      <c r="P290" s="67"/>
    </row>
    <row r="291" spans="1:16" ht="12.75" customHeight="1" hidden="1">
      <c r="A291" s="795" t="s">
        <v>5</v>
      </c>
      <c r="B291" s="796"/>
      <c r="C291" s="114">
        <f>SUM(H291:J291)</f>
        <v>0</v>
      </c>
      <c r="D291" s="408"/>
      <c r="E291" s="443"/>
      <c r="F291" s="111"/>
      <c r="G291" s="111"/>
      <c r="H291" s="113"/>
      <c r="I291" s="114"/>
      <c r="J291" s="114"/>
      <c r="K291" s="114"/>
      <c r="L291" s="410"/>
      <c r="M291" s="411"/>
      <c r="N291" s="68"/>
      <c r="P291" s="67"/>
    </row>
    <row r="292" spans="1:16" ht="42" customHeight="1">
      <c r="A292" s="380" t="s">
        <v>637</v>
      </c>
      <c r="B292" s="317" t="s">
        <v>338</v>
      </c>
      <c r="C292" s="105"/>
      <c r="D292" s="401">
        <v>813</v>
      </c>
      <c r="E292" s="455" t="s">
        <v>843</v>
      </c>
      <c r="F292" s="111"/>
      <c r="G292" s="111"/>
      <c r="H292" s="384"/>
      <c r="I292" s="105"/>
      <c r="J292" s="105"/>
      <c r="K292" s="105"/>
      <c r="L292" s="403"/>
      <c r="M292" s="905" t="s">
        <v>638</v>
      </c>
      <c r="N292" s="68"/>
      <c r="P292" s="67"/>
    </row>
    <row r="293" spans="1:16" ht="12.75" customHeight="1">
      <c r="A293" s="768" t="s">
        <v>47</v>
      </c>
      <c r="B293" s="769"/>
      <c r="C293" s="111">
        <f aca="true" t="shared" si="48" ref="C293:L293">SUM(C294:C298)</f>
        <v>99.264</v>
      </c>
      <c r="D293" s="388"/>
      <c r="E293" s="414"/>
      <c r="F293" s="111">
        <f>F295</f>
        <v>150</v>
      </c>
      <c r="G293" s="111">
        <f>G295</f>
        <v>150</v>
      </c>
      <c r="H293" s="110">
        <f t="shared" si="48"/>
        <v>99.264</v>
      </c>
      <c r="I293" s="111">
        <f t="shared" si="48"/>
        <v>0</v>
      </c>
      <c r="J293" s="111">
        <f t="shared" si="48"/>
        <v>0</v>
      </c>
      <c r="K293" s="111">
        <f t="shared" si="48"/>
        <v>99.264</v>
      </c>
      <c r="L293" s="404">
        <f t="shared" si="48"/>
        <v>99.264</v>
      </c>
      <c r="M293" s="906"/>
      <c r="N293" s="68"/>
      <c r="P293" s="67"/>
    </row>
    <row r="294" spans="1:16" ht="12.75" customHeight="1" hidden="1">
      <c r="A294" s="768" t="s">
        <v>7</v>
      </c>
      <c r="B294" s="769"/>
      <c r="C294" s="111">
        <f>SUM(H294:J294)</f>
        <v>0</v>
      </c>
      <c r="D294" s="388"/>
      <c r="E294" s="414"/>
      <c r="F294" s="153">
        <f>SUM(F295:F299)</f>
        <v>4300</v>
      </c>
      <c r="G294" s="153">
        <f>SUM(G295:G299)</f>
        <v>4300</v>
      </c>
      <c r="H294" s="110"/>
      <c r="I294" s="111"/>
      <c r="J294" s="111"/>
      <c r="K294" s="111"/>
      <c r="L294" s="404"/>
      <c r="M294" s="906"/>
      <c r="N294" s="68"/>
      <c r="P294" s="67"/>
    </row>
    <row r="295" spans="1:16" ht="12.75" customHeight="1">
      <c r="A295" s="768" t="s">
        <v>14</v>
      </c>
      <c r="B295" s="769"/>
      <c r="C295" s="111">
        <f>SUM(H295:J295)</f>
        <v>99.264</v>
      </c>
      <c r="D295" s="388"/>
      <c r="E295" s="414"/>
      <c r="F295" s="114">
        <v>150</v>
      </c>
      <c r="G295" s="114">
        <v>150</v>
      </c>
      <c r="H295" s="110">
        <v>99.264</v>
      </c>
      <c r="I295" s="111"/>
      <c r="J295" s="111"/>
      <c r="K295" s="111">
        <v>99.264</v>
      </c>
      <c r="L295" s="404">
        <v>99.264</v>
      </c>
      <c r="M295" s="906"/>
      <c r="N295" s="68"/>
      <c r="P295" s="67"/>
    </row>
    <row r="296" spans="1:16" ht="12.75" customHeight="1" hidden="1">
      <c r="A296" s="768" t="s">
        <v>15</v>
      </c>
      <c r="B296" s="769"/>
      <c r="C296" s="111">
        <f>SUM(H296:J296)</f>
        <v>0</v>
      </c>
      <c r="D296" s="388"/>
      <c r="E296" s="414"/>
      <c r="F296" s="104">
        <f aca="true" t="shared" si="49" ref="F296:G299">F303+F310+F317+F324+F331+F338</f>
        <v>4150</v>
      </c>
      <c r="G296" s="104">
        <f t="shared" si="49"/>
        <v>4150</v>
      </c>
      <c r="H296" s="110"/>
      <c r="I296" s="111"/>
      <c r="J296" s="111"/>
      <c r="K296" s="111"/>
      <c r="L296" s="404"/>
      <c r="M296" s="906"/>
      <c r="N296" s="68"/>
      <c r="P296" s="67"/>
    </row>
    <row r="297" spans="1:16" ht="12.75" customHeight="1" hidden="1">
      <c r="A297" s="768" t="s">
        <v>16</v>
      </c>
      <c r="B297" s="769"/>
      <c r="C297" s="111">
        <f>SUM(H297:J297)</f>
        <v>0</v>
      </c>
      <c r="D297" s="388"/>
      <c r="E297" s="414"/>
      <c r="F297" s="111">
        <f t="shared" si="49"/>
        <v>0</v>
      </c>
      <c r="G297" s="111">
        <f t="shared" si="49"/>
        <v>0</v>
      </c>
      <c r="H297" s="110"/>
      <c r="I297" s="111"/>
      <c r="J297" s="111"/>
      <c r="K297" s="111"/>
      <c r="L297" s="404"/>
      <c r="M297" s="407"/>
      <c r="N297" s="68"/>
      <c r="P297" s="67"/>
    </row>
    <row r="298" spans="1:16" ht="12.75" customHeight="1" hidden="1">
      <c r="A298" s="795" t="s">
        <v>5</v>
      </c>
      <c r="B298" s="796"/>
      <c r="C298" s="114">
        <f>SUM(H298:J298)</f>
        <v>0</v>
      </c>
      <c r="D298" s="408"/>
      <c r="E298" s="443"/>
      <c r="F298" s="111">
        <f t="shared" si="49"/>
        <v>0</v>
      </c>
      <c r="G298" s="111">
        <f t="shared" si="49"/>
        <v>0</v>
      </c>
      <c r="H298" s="113"/>
      <c r="I298" s="114"/>
      <c r="J298" s="114"/>
      <c r="K298" s="114"/>
      <c r="L298" s="410"/>
      <c r="M298" s="411"/>
      <c r="N298" s="68"/>
      <c r="P298" s="67"/>
    </row>
    <row r="299" spans="1:16" ht="34.5" customHeight="1">
      <c r="A299" s="380" t="s">
        <v>639</v>
      </c>
      <c r="B299" s="317" t="s">
        <v>340</v>
      </c>
      <c r="C299" s="105"/>
      <c r="D299" s="401"/>
      <c r="E299" s="455"/>
      <c r="F299" s="111">
        <f t="shared" si="49"/>
        <v>0</v>
      </c>
      <c r="G299" s="111">
        <f t="shared" si="49"/>
        <v>0</v>
      </c>
      <c r="H299" s="384"/>
      <c r="I299" s="105"/>
      <c r="J299" s="105"/>
      <c r="K299" s="105"/>
      <c r="L299" s="403"/>
      <c r="M299" s="238"/>
      <c r="N299" s="68"/>
      <c r="P299" s="67"/>
    </row>
    <row r="300" spans="1:16" ht="12.75" customHeight="1">
      <c r="A300" s="768" t="s">
        <v>47</v>
      </c>
      <c r="B300" s="769"/>
      <c r="C300" s="153">
        <f aca="true" t="shared" si="50" ref="C300:L300">SUM(C301:C305)</f>
        <v>66309.18611</v>
      </c>
      <c r="D300" s="445"/>
      <c r="E300" s="458"/>
      <c r="F300" s="153">
        <f>SUM(F301:F303)</f>
        <v>67072.7</v>
      </c>
      <c r="G300" s="153">
        <f>SUM(G301:G303)</f>
        <v>67072.7</v>
      </c>
      <c r="H300" s="267">
        <f>SUM(H301:H305)</f>
        <v>66309.18611</v>
      </c>
      <c r="I300" s="153">
        <f t="shared" si="50"/>
        <v>0</v>
      </c>
      <c r="J300" s="153">
        <f t="shared" si="50"/>
        <v>0</v>
      </c>
      <c r="K300" s="153">
        <f t="shared" si="50"/>
        <v>65234.59518</v>
      </c>
      <c r="L300" s="390">
        <f t="shared" si="50"/>
        <v>65233.295179999994</v>
      </c>
      <c r="M300" s="407"/>
      <c r="N300" s="68"/>
      <c r="P300" s="67"/>
    </row>
    <row r="301" spans="1:16" ht="12.75" customHeight="1">
      <c r="A301" s="768" t="s">
        <v>7</v>
      </c>
      <c r="B301" s="769"/>
      <c r="C301" s="153">
        <f>SUM(H301:J301)</f>
        <v>922.5</v>
      </c>
      <c r="D301" s="445"/>
      <c r="E301" s="458"/>
      <c r="F301" s="153">
        <v>0</v>
      </c>
      <c r="G301" s="153">
        <v>0</v>
      </c>
      <c r="H301" s="267">
        <f aca="true" t="shared" si="51" ref="H301:L303">H309+H316+H323+H330+H337+H344</f>
        <v>922.5</v>
      </c>
      <c r="I301" s="153">
        <f t="shared" si="51"/>
        <v>0</v>
      </c>
      <c r="J301" s="153">
        <f t="shared" si="51"/>
        <v>0</v>
      </c>
      <c r="K301" s="153">
        <f t="shared" si="51"/>
        <v>922.5</v>
      </c>
      <c r="L301" s="390">
        <f t="shared" si="51"/>
        <v>922.5</v>
      </c>
      <c r="M301" s="407"/>
      <c r="N301" s="68"/>
      <c r="P301" s="67"/>
    </row>
    <row r="302" spans="1:16" ht="12.75" customHeight="1">
      <c r="A302" s="768" t="s">
        <v>14</v>
      </c>
      <c r="B302" s="769"/>
      <c r="C302" s="153">
        <f>SUM(H302:J302)</f>
        <v>65386.686109999995</v>
      </c>
      <c r="D302" s="445"/>
      <c r="E302" s="458"/>
      <c r="F302" s="153">
        <f>F310+F317+F324+F331+F338+F345</f>
        <v>67072.7</v>
      </c>
      <c r="G302" s="153">
        <f>G310+G317+G324+G331+G338+G345</f>
        <v>67072.7</v>
      </c>
      <c r="H302" s="267">
        <f>H310+H317+H324+H331+H338+H345</f>
        <v>65386.686109999995</v>
      </c>
      <c r="I302" s="153">
        <f t="shared" si="51"/>
        <v>0</v>
      </c>
      <c r="J302" s="153">
        <f t="shared" si="51"/>
        <v>0</v>
      </c>
      <c r="K302" s="153">
        <f>K310+K317+K324+K331+K338+K345</f>
        <v>64312.09518</v>
      </c>
      <c r="L302" s="390">
        <f>L310+L317+L324+L331+L338+L345</f>
        <v>64310.795179999994</v>
      </c>
      <c r="M302" s="407"/>
      <c r="N302" s="68"/>
      <c r="P302" s="67"/>
    </row>
    <row r="303" spans="1:16" ht="12.75" customHeight="1">
      <c r="A303" s="795" t="s">
        <v>15</v>
      </c>
      <c r="B303" s="796"/>
      <c r="C303" s="154">
        <f>SUM(H303:J303)</f>
        <v>0</v>
      </c>
      <c r="D303" s="447"/>
      <c r="E303" s="459"/>
      <c r="F303" s="154">
        <v>0</v>
      </c>
      <c r="G303" s="154">
        <v>0</v>
      </c>
      <c r="H303" s="460">
        <f t="shared" si="51"/>
        <v>0</v>
      </c>
      <c r="I303" s="154">
        <f t="shared" si="51"/>
        <v>0</v>
      </c>
      <c r="J303" s="154">
        <f t="shared" si="51"/>
        <v>0</v>
      </c>
      <c r="K303" s="154">
        <f t="shared" si="51"/>
        <v>0</v>
      </c>
      <c r="L303" s="423">
        <f t="shared" si="51"/>
        <v>0</v>
      </c>
      <c r="M303" s="411"/>
      <c r="N303" s="68"/>
      <c r="P303" s="67"/>
    </row>
    <row r="304" spans="1:16" ht="12.75" customHeight="1" hidden="1">
      <c r="A304" s="793" t="s">
        <v>16</v>
      </c>
      <c r="B304" s="794"/>
      <c r="C304" s="155">
        <f>SUM(H304:J304)</f>
        <v>0</v>
      </c>
      <c r="D304" s="449"/>
      <c r="E304" s="461"/>
      <c r="F304" s="104"/>
      <c r="G304" s="104"/>
      <c r="H304" s="462">
        <f>H312+H319+H326+H333+H340+H347</f>
        <v>0</v>
      </c>
      <c r="I304" s="155"/>
      <c r="J304" s="155"/>
      <c r="K304" s="155"/>
      <c r="L304" s="451"/>
      <c r="M304" s="438"/>
      <c r="N304" s="68"/>
      <c r="P304" s="67"/>
    </row>
    <row r="305" spans="1:16" ht="14.25" customHeight="1" hidden="1">
      <c r="A305" s="768" t="s">
        <v>5</v>
      </c>
      <c r="B305" s="769"/>
      <c r="C305" s="153">
        <f>SUM(H305:J305)</f>
        <v>0</v>
      </c>
      <c r="D305" s="445"/>
      <c r="E305" s="458"/>
      <c r="F305" s="111"/>
      <c r="G305" s="111"/>
      <c r="H305" s="267">
        <f>H313+H320+H327+H334+H341+H348</f>
        <v>0</v>
      </c>
      <c r="I305" s="153"/>
      <c r="J305" s="153"/>
      <c r="K305" s="153"/>
      <c r="L305" s="390"/>
      <c r="M305" s="407"/>
      <c r="N305" s="68"/>
      <c r="P305" s="67"/>
    </row>
    <row r="306" spans="1:16" ht="56.25" customHeight="1" hidden="1">
      <c r="A306" s="463"/>
      <c r="B306" s="142" t="s">
        <v>640</v>
      </c>
      <c r="C306" s="121"/>
      <c r="D306" s="464"/>
      <c r="E306" s="465"/>
      <c r="F306" s="111"/>
      <c r="G306" s="111"/>
      <c r="H306" s="126" t="s">
        <v>560</v>
      </c>
      <c r="I306" s="121"/>
      <c r="J306" s="121"/>
      <c r="K306" s="121"/>
      <c r="L306" s="399"/>
      <c r="M306" s="126" t="s">
        <v>560</v>
      </c>
      <c r="N306" s="68"/>
      <c r="P306" s="67"/>
    </row>
    <row r="307" spans="1:16" ht="62.25" customHeight="1">
      <c r="A307" s="466" t="s">
        <v>641</v>
      </c>
      <c r="B307" s="318" t="s">
        <v>342</v>
      </c>
      <c r="C307" s="111"/>
      <c r="D307" s="388">
        <v>813</v>
      </c>
      <c r="E307" s="414" t="s">
        <v>843</v>
      </c>
      <c r="F307" s="111"/>
      <c r="G307" s="111"/>
      <c r="H307" s="110"/>
      <c r="I307" s="111"/>
      <c r="J307" s="111"/>
      <c r="K307" s="111"/>
      <c r="L307" s="404"/>
      <c r="M307" s="906" t="s">
        <v>642</v>
      </c>
      <c r="N307" s="68"/>
      <c r="P307" s="67"/>
    </row>
    <row r="308" spans="1:16" ht="12.75" customHeight="1">
      <c r="A308" s="768" t="s">
        <v>47</v>
      </c>
      <c r="B308" s="769"/>
      <c r="C308" s="111">
        <f aca="true" t="shared" si="52" ref="C308:L308">SUM(C309:C312)</f>
        <v>1945.59</v>
      </c>
      <c r="D308" s="388"/>
      <c r="E308" s="414"/>
      <c r="F308" s="111">
        <f>SUM(F309:F313)</f>
        <v>1950</v>
      </c>
      <c r="G308" s="111">
        <f>SUM(G309:G313)</f>
        <v>1950</v>
      </c>
      <c r="H308" s="110">
        <f t="shared" si="52"/>
        <v>1945.59</v>
      </c>
      <c r="I308" s="111">
        <f t="shared" si="52"/>
        <v>0</v>
      </c>
      <c r="J308" s="111">
        <f t="shared" si="52"/>
        <v>0</v>
      </c>
      <c r="K308" s="111">
        <f t="shared" si="52"/>
        <v>1855.9093</v>
      </c>
      <c r="L308" s="404">
        <f t="shared" si="52"/>
        <v>1855.9093</v>
      </c>
      <c r="M308" s="906"/>
      <c r="N308" s="68"/>
      <c r="P308" s="67"/>
    </row>
    <row r="309" spans="1:16" ht="12.75" customHeight="1" hidden="1">
      <c r="A309" s="768" t="s">
        <v>7</v>
      </c>
      <c r="B309" s="769"/>
      <c r="C309" s="111">
        <f>SUM(H309:J309)</f>
        <v>0</v>
      </c>
      <c r="D309" s="388"/>
      <c r="E309" s="414"/>
      <c r="F309" s="111"/>
      <c r="G309" s="111"/>
      <c r="H309" s="110"/>
      <c r="I309" s="111"/>
      <c r="J309" s="111"/>
      <c r="K309" s="111"/>
      <c r="L309" s="404"/>
      <c r="M309" s="906"/>
      <c r="N309" s="68"/>
      <c r="P309" s="67"/>
    </row>
    <row r="310" spans="1:16" ht="12.75" customHeight="1">
      <c r="A310" s="768" t="s">
        <v>14</v>
      </c>
      <c r="B310" s="769"/>
      <c r="C310" s="111">
        <f>SUM(H310:J310)</f>
        <v>1945.59</v>
      </c>
      <c r="D310" s="388"/>
      <c r="E310" s="414"/>
      <c r="F310" s="114">
        <v>1950</v>
      </c>
      <c r="G310" s="114">
        <v>1950</v>
      </c>
      <c r="H310" s="110">
        <v>1945.59</v>
      </c>
      <c r="I310" s="111"/>
      <c r="J310" s="111"/>
      <c r="K310" s="111">
        <v>1855.9093</v>
      </c>
      <c r="L310" s="404">
        <v>1855.9093</v>
      </c>
      <c r="M310" s="906"/>
      <c r="N310" s="68"/>
      <c r="P310" s="67"/>
    </row>
    <row r="311" spans="1:16" ht="12.75" customHeight="1" hidden="1">
      <c r="A311" s="768" t="s">
        <v>15</v>
      </c>
      <c r="B311" s="769"/>
      <c r="C311" s="111">
        <f>SUM(H311:J311)</f>
        <v>0</v>
      </c>
      <c r="D311" s="388"/>
      <c r="E311" s="414"/>
      <c r="F311" s="104"/>
      <c r="G311" s="104"/>
      <c r="H311" s="110"/>
      <c r="I311" s="111"/>
      <c r="J311" s="111"/>
      <c r="K311" s="111"/>
      <c r="L311" s="404"/>
      <c r="M311" s="906"/>
      <c r="N311" s="68"/>
      <c r="P311" s="67"/>
    </row>
    <row r="312" spans="1:16" ht="12.75" customHeight="1" hidden="1">
      <c r="A312" s="768" t="s">
        <v>16</v>
      </c>
      <c r="B312" s="769"/>
      <c r="C312" s="111">
        <f>SUM(H312:J312)</f>
        <v>0</v>
      </c>
      <c r="D312" s="388"/>
      <c r="E312" s="414"/>
      <c r="F312" s="111"/>
      <c r="G312" s="111"/>
      <c r="H312" s="110"/>
      <c r="I312" s="111"/>
      <c r="J312" s="111"/>
      <c r="K312" s="111"/>
      <c r="L312" s="404"/>
      <c r="M312" s="407"/>
      <c r="N312" s="68"/>
      <c r="P312" s="67"/>
    </row>
    <row r="313" spans="1:16" ht="12.75" customHeight="1" hidden="1">
      <c r="A313" s="772" t="s">
        <v>5</v>
      </c>
      <c r="B313" s="773"/>
      <c r="C313" s="148">
        <f>SUM(H313:J313)</f>
        <v>0</v>
      </c>
      <c r="D313" s="434"/>
      <c r="E313" s="456"/>
      <c r="F313" s="111"/>
      <c r="G313" s="111"/>
      <c r="H313" s="441"/>
      <c r="I313" s="148"/>
      <c r="J313" s="148"/>
      <c r="K313" s="148"/>
      <c r="L313" s="436"/>
      <c r="M313" s="437"/>
      <c r="N313" s="68"/>
      <c r="P313" s="67"/>
    </row>
    <row r="314" spans="1:16" ht="33.75" customHeight="1">
      <c r="A314" s="380" t="s">
        <v>643</v>
      </c>
      <c r="B314" s="317" t="s">
        <v>344</v>
      </c>
      <c r="C314" s="105"/>
      <c r="D314" s="401">
        <v>813</v>
      </c>
      <c r="E314" s="455" t="s">
        <v>843</v>
      </c>
      <c r="F314" s="111"/>
      <c r="G314" s="111"/>
      <c r="H314" s="384"/>
      <c r="I314" s="105"/>
      <c r="J314" s="105"/>
      <c r="K314" s="105"/>
      <c r="L314" s="403"/>
      <c r="M314" s="905" t="s">
        <v>638</v>
      </c>
      <c r="N314" s="68"/>
      <c r="P314" s="67"/>
    </row>
    <row r="315" spans="1:16" ht="12.75" customHeight="1">
      <c r="A315" s="768" t="s">
        <v>47</v>
      </c>
      <c r="B315" s="769"/>
      <c r="C315" s="111">
        <f aca="true" t="shared" si="53" ref="C315:L315">SUM(C316:C320)</f>
        <v>900</v>
      </c>
      <c r="D315" s="388"/>
      <c r="E315" s="414"/>
      <c r="F315" s="111">
        <f>SUM(F316:F320)</f>
        <v>500</v>
      </c>
      <c r="G315" s="111">
        <f>SUM(G316:G320)</f>
        <v>500</v>
      </c>
      <c r="H315" s="110">
        <f t="shared" si="53"/>
        <v>900</v>
      </c>
      <c r="I315" s="111">
        <f t="shared" si="53"/>
        <v>0</v>
      </c>
      <c r="J315" s="111">
        <f t="shared" si="53"/>
        <v>0</v>
      </c>
      <c r="K315" s="111">
        <f>SUM(K316:K320)</f>
        <v>900</v>
      </c>
      <c r="L315" s="404">
        <f t="shared" si="53"/>
        <v>900</v>
      </c>
      <c r="M315" s="906"/>
      <c r="N315" s="68"/>
      <c r="P315" s="67"/>
    </row>
    <row r="316" spans="1:16" ht="12.75" customHeight="1">
      <c r="A316" s="768" t="s">
        <v>7</v>
      </c>
      <c r="B316" s="769"/>
      <c r="C316" s="111">
        <f>SUM(H316:J316)</f>
        <v>400</v>
      </c>
      <c r="D316" s="388"/>
      <c r="E316" s="414"/>
      <c r="F316" s="111"/>
      <c r="G316" s="111"/>
      <c r="H316" s="110">
        <v>400</v>
      </c>
      <c r="I316" s="111"/>
      <c r="J316" s="111"/>
      <c r="K316" s="111">
        <v>400</v>
      </c>
      <c r="L316" s="404">
        <v>400</v>
      </c>
      <c r="M316" s="906"/>
      <c r="N316" s="68"/>
      <c r="P316" s="67"/>
    </row>
    <row r="317" spans="1:16" ht="12.75" customHeight="1">
      <c r="A317" s="768" t="s">
        <v>14</v>
      </c>
      <c r="B317" s="769"/>
      <c r="C317" s="111">
        <f>SUM(H317:J317)</f>
        <v>500</v>
      </c>
      <c r="D317" s="388"/>
      <c r="E317" s="414"/>
      <c r="F317" s="114">
        <v>500</v>
      </c>
      <c r="G317" s="114">
        <v>500</v>
      </c>
      <c r="H317" s="110">
        <v>500</v>
      </c>
      <c r="I317" s="111"/>
      <c r="J317" s="111"/>
      <c r="K317" s="111">
        <v>500</v>
      </c>
      <c r="L317" s="404">
        <v>500</v>
      </c>
      <c r="M317" s="906"/>
      <c r="N317" s="68"/>
      <c r="P317" s="67"/>
    </row>
    <row r="318" spans="1:16" ht="12.75" customHeight="1" hidden="1">
      <c r="A318" s="795" t="s">
        <v>15</v>
      </c>
      <c r="B318" s="796"/>
      <c r="C318" s="114">
        <f>SUM(H318:J318)</f>
        <v>0</v>
      </c>
      <c r="D318" s="408"/>
      <c r="E318" s="443"/>
      <c r="F318" s="104"/>
      <c r="G318" s="104"/>
      <c r="H318" s="113"/>
      <c r="I318" s="114"/>
      <c r="J318" s="114"/>
      <c r="K318" s="114"/>
      <c r="L318" s="410"/>
      <c r="M318" s="909"/>
      <c r="N318" s="68"/>
      <c r="P318" s="67"/>
    </row>
    <row r="319" spans="1:16" ht="12.75" customHeight="1" hidden="1">
      <c r="A319" s="793" t="s">
        <v>16</v>
      </c>
      <c r="B319" s="794"/>
      <c r="C319" s="104">
        <f>SUM(H319:J319)</f>
        <v>0</v>
      </c>
      <c r="D319" s="382"/>
      <c r="E319" s="457"/>
      <c r="F319" s="111"/>
      <c r="G319" s="111"/>
      <c r="H319" s="440"/>
      <c r="I319" s="104"/>
      <c r="J319" s="104"/>
      <c r="K319" s="104"/>
      <c r="L319" s="431"/>
      <c r="M319" s="438"/>
      <c r="N319" s="68"/>
      <c r="P319" s="67"/>
    </row>
    <row r="320" spans="1:16" ht="12.75" customHeight="1" hidden="1">
      <c r="A320" s="795" t="s">
        <v>5</v>
      </c>
      <c r="B320" s="796"/>
      <c r="C320" s="114">
        <f>SUM(H320:J320)</f>
        <v>0</v>
      </c>
      <c r="D320" s="408"/>
      <c r="E320" s="443"/>
      <c r="F320" s="111"/>
      <c r="G320" s="111"/>
      <c r="H320" s="113"/>
      <c r="I320" s="114"/>
      <c r="J320" s="114"/>
      <c r="K320" s="114"/>
      <c r="L320" s="410"/>
      <c r="M320" s="411"/>
      <c r="N320" s="68"/>
      <c r="P320" s="67"/>
    </row>
    <row r="321" spans="1:16" ht="40.5" customHeight="1">
      <c r="A321" s="380" t="s">
        <v>644</v>
      </c>
      <c r="B321" s="317" t="s">
        <v>346</v>
      </c>
      <c r="C321" s="105"/>
      <c r="D321" s="401">
        <v>813</v>
      </c>
      <c r="E321" s="455" t="s">
        <v>843</v>
      </c>
      <c r="F321" s="111"/>
      <c r="G321" s="111"/>
      <c r="H321" s="384"/>
      <c r="I321" s="105"/>
      <c r="J321" s="105"/>
      <c r="K321" s="105"/>
      <c r="L321" s="403"/>
      <c r="M321" s="905" t="s">
        <v>638</v>
      </c>
      <c r="N321" s="68"/>
      <c r="P321" s="67"/>
    </row>
    <row r="322" spans="1:16" ht="12.75" customHeight="1">
      <c r="A322" s="768" t="s">
        <v>47</v>
      </c>
      <c r="B322" s="769"/>
      <c r="C322" s="111">
        <f aca="true" t="shared" si="54" ref="C322:L322">SUM(C323:C327)</f>
        <v>400</v>
      </c>
      <c r="D322" s="388"/>
      <c r="E322" s="414"/>
      <c r="F322" s="111">
        <f>SUM(F323:F327)</f>
        <v>400</v>
      </c>
      <c r="G322" s="111">
        <f>SUM(G323:G327)</f>
        <v>400</v>
      </c>
      <c r="H322" s="110">
        <f t="shared" si="54"/>
        <v>400</v>
      </c>
      <c r="I322" s="111">
        <f t="shared" si="54"/>
        <v>0</v>
      </c>
      <c r="J322" s="111">
        <f t="shared" si="54"/>
        <v>0</v>
      </c>
      <c r="K322" s="111">
        <f t="shared" si="54"/>
        <v>400</v>
      </c>
      <c r="L322" s="404">
        <f t="shared" si="54"/>
        <v>400</v>
      </c>
      <c r="M322" s="906"/>
      <c r="N322" s="68"/>
      <c r="P322" s="67"/>
    </row>
    <row r="323" spans="1:16" ht="12.75" customHeight="1" hidden="1">
      <c r="A323" s="768" t="s">
        <v>7</v>
      </c>
      <c r="B323" s="769"/>
      <c r="C323" s="111">
        <f>SUM(H323:J323)</f>
        <v>0</v>
      </c>
      <c r="D323" s="388"/>
      <c r="E323" s="414"/>
      <c r="F323" s="111"/>
      <c r="G323" s="111"/>
      <c r="H323" s="110"/>
      <c r="I323" s="111"/>
      <c r="J323" s="111"/>
      <c r="K323" s="111"/>
      <c r="L323" s="404"/>
      <c r="M323" s="906"/>
      <c r="N323" s="68"/>
      <c r="P323" s="67"/>
    </row>
    <row r="324" spans="1:16" ht="12.75" customHeight="1">
      <c r="A324" s="768" t="s">
        <v>14</v>
      </c>
      <c r="B324" s="769"/>
      <c r="C324" s="111">
        <f>SUM(H324:J324)</f>
        <v>400</v>
      </c>
      <c r="D324" s="388"/>
      <c r="E324" s="414"/>
      <c r="F324" s="111">
        <v>400</v>
      </c>
      <c r="G324" s="111">
        <v>400</v>
      </c>
      <c r="H324" s="110">
        <v>400</v>
      </c>
      <c r="I324" s="111"/>
      <c r="J324" s="111"/>
      <c r="K324" s="111">
        <v>400</v>
      </c>
      <c r="L324" s="404">
        <v>400</v>
      </c>
      <c r="M324" s="906"/>
      <c r="N324" s="68"/>
      <c r="P324" s="67"/>
    </row>
    <row r="325" spans="1:16" ht="12.75" customHeight="1">
      <c r="A325" s="768" t="s">
        <v>15</v>
      </c>
      <c r="B325" s="769"/>
      <c r="C325" s="111">
        <f>SUM(H325:J325)</f>
        <v>0</v>
      </c>
      <c r="D325" s="388"/>
      <c r="E325" s="414"/>
      <c r="F325" s="114"/>
      <c r="G325" s="114"/>
      <c r="H325" s="110"/>
      <c r="I325" s="111"/>
      <c r="J325" s="111"/>
      <c r="K325" s="111"/>
      <c r="L325" s="404"/>
      <c r="M325" s="906"/>
      <c r="N325" s="68"/>
      <c r="P325" s="67"/>
    </row>
    <row r="326" spans="1:16" ht="12.75" customHeight="1" hidden="1">
      <c r="A326" s="768" t="s">
        <v>16</v>
      </c>
      <c r="B326" s="769"/>
      <c r="C326" s="111">
        <f>SUM(H326:J326)</f>
        <v>0</v>
      </c>
      <c r="D326" s="388"/>
      <c r="E326" s="414"/>
      <c r="F326" s="104"/>
      <c r="G326" s="104"/>
      <c r="H326" s="110"/>
      <c r="I326" s="111"/>
      <c r="J326" s="111"/>
      <c r="K326" s="111"/>
      <c r="L326" s="404"/>
      <c r="M326" s="407"/>
      <c r="N326" s="68"/>
      <c r="P326" s="67"/>
    </row>
    <row r="327" spans="1:16" ht="12.75" customHeight="1" hidden="1">
      <c r="A327" s="795" t="s">
        <v>5</v>
      </c>
      <c r="B327" s="796"/>
      <c r="C327" s="114">
        <f>SUM(H327:J327)</f>
        <v>0</v>
      </c>
      <c r="D327" s="408"/>
      <c r="E327" s="443"/>
      <c r="F327" s="111"/>
      <c r="G327" s="111"/>
      <c r="H327" s="113"/>
      <c r="I327" s="114"/>
      <c r="J327" s="114"/>
      <c r="K327" s="114"/>
      <c r="L327" s="410"/>
      <c r="M327" s="411"/>
      <c r="N327" s="68"/>
      <c r="P327" s="67"/>
    </row>
    <row r="328" spans="1:16" ht="48" customHeight="1">
      <c r="A328" s="380" t="s">
        <v>645</v>
      </c>
      <c r="B328" s="317" t="s">
        <v>348</v>
      </c>
      <c r="C328" s="105"/>
      <c r="D328" s="401">
        <v>813</v>
      </c>
      <c r="E328" s="455" t="s">
        <v>843</v>
      </c>
      <c r="F328" s="111"/>
      <c r="G328" s="111"/>
      <c r="H328" s="384"/>
      <c r="I328" s="105"/>
      <c r="J328" s="105"/>
      <c r="K328" s="105"/>
      <c r="L328" s="403"/>
      <c r="M328" s="905" t="s">
        <v>628</v>
      </c>
      <c r="N328" s="68"/>
      <c r="P328" s="67"/>
    </row>
    <row r="329" spans="1:16" ht="12.75" customHeight="1">
      <c r="A329" s="768" t="s">
        <v>47</v>
      </c>
      <c r="B329" s="769"/>
      <c r="C329" s="111">
        <f aca="true" t="shared" si="55" ref="C329:L329">SUM(C330:C334)</f>
        <v>1142.498</v>
      </c>
      <c r="D329" s="388"/>
      <c r="E329" s="414"/>
      <c r="F329" s="111">
        <f>SUM(F330:F334)</f>
        <v>1000</v>
      </c>
      <c r="G329" s="111">
        <f>SUM(G330:G334)</f>
        <v>1000</v>
      </c>
      <c r="H329" s="110">
        <f t="shared" si="55"/>
        <v>1142.498</v>
      </c>
      <c r="I329" s="111">
        <f t="shared" si="55"/>
        <v>0</v>
      </c>
      <c r="J329" s="111">
        <f t="shared" si="55"/>
        <v>0</v>
      </c>
      <c r="K329" s="111">
        <f t="shared" si="55"/>
        <v>1142.498</v>
      </c>
      <c r="L329" s="404">
        <f t="shared" si="55"/>
        <v>1142.498</v>
      </c>
      <c r="M329" s="906"/>
      <c r="N329" s="68"/>
      <c r="P329" s="67"/>
    </row>
    <row r="330" spans="1:16" ht="12.75" customHeight="1" hidden="1">
      <c r="A330" s="768" t="s">
        <v>7</v>
      </c>
      <c r="B330" s="769"/>
      <c r="C330" s="111">
        <f>SUM(H330:J330)</f>
        <v>0</v>
      </c>
      <c r="D330" s="388"/>
      <c r="E330" s="414"/>
      <c r="F330" s="111"/>
      <c r="G330" s="111"/>
      <c r="H330" s="110"/>
      <c r="I330" s="111"/>
      <c r="J330" s="111"/>
      <c r="K330" s="111"/>
      <c r="L330" s="404"/>
      <c r="M330" s="906"/>
      <c r="N330" s="68"/>
      <c r="P330" s="67"/>
    </row>
    <row r="331" spans="1:16" ht="12.75" customHeight="1">
      <c r="A331" s="768" t="s">
        <v>14</v>
      </c>
      <c r="B331" s="769"/>
      <c r="C331" s="111">
        <f>SUM(H331:J331)</f>
        <v>1142.498</v>
      </c>
      <c r="D331" s="388"/>
      <c r="E331" s="414"/>
      <c r="F331" s="114">
        <v>1000</v>
      </c>
      <c r="G331" s="114">
        <v>1000</v>
      </c>
      <c r="H331" s="110">
        <v>1142.498</v>
      </c>
      <c r="I331" s="111"/>
      <c r="J331" s="111"/>
      <c r="K331" s="111">
        <v>1142.498</v>
      </c>
      <c r="L331" s="404">
        <v>1142.498</v>
      </c>
      <c r="M331" s="906"/>
      <c r="N331" s="68"/>
      <c r="P331" s="67"/>
    </row>
    <row r="332" spans="1:16" ht="12.75" customHeight="1" hidden="1">
      <c r="A332" s="768" t="s">
        <v>15</v>
      </c>
      <c r="B332" s="769"/>
      <c r="C332" s="111">
        <f>SUM(H332:J332)</f>
        <v>0</v>
      </c>
      <c r="D332" s="388"/>
      <c r="E332" s="414"/>
      <c r="F332" s="104"/>
      <c r="G332" s="104"/>
      <c r="H332" s="110"/>
      <c r="I332" s="111"/>
      <c r="J332" s="111"/>
      <c r="K332" s="111"/>
      <c r="L332" s="404"/>
      <c r="M332" s="906"/>
      <c r="N332" s="68"/>
      <c r="P332" s="67"/>
    </row>
    <row r="333" spans="1:16" ht="12.75" customHeight="1" hidden="1">
      <c r="A333" s="768" t="s">
        <v>16</v>
      </c>
      <c r="B333" s="769"/>
      <c r="C333" s="111">
        <f>SUM(H333:J333)</f>
        <v>0</v>
      </c>
      <c r="D333" s="388"/>
      <c r="E333" s="414"/>
      <c r="F333" s="111"/>
      <c r="G333" s="111"/>
      <c r="H333" s="110"/>
      <c r="I333" s="111"/>
      <c r="J333" s="111"/>
      <c r="K333" s="111"/>
      <c r="L333" s="404"/>
      <c r="M333" s="407"/>
      <c r="N333" s="68"/>
      <c r="P333" s="67"/>
    </row>
    <row r="334" spans="1:16" ht="12.75" customHeight="1" hidden="1">
      <c r="A334" s="795" t="s">
        <v>5</v>
      </c>
      <c r="B334" s="796"/>
      <c r="C334" s="114">
        <f>SUM(H334:J334)</f>
        <v>0</v>
      </c>
      <c r="D334" s="408"/>
      <c r="E334" s="443"/>
      <c r="F334" s="111"/>
      <c r="G334" s="111"/>
      <c r="H334" s="113"/>
      <c r="I334" s="114"/>
      <c r="J334" s="114"/>
      <c r="K334" s="114"/>
      <c r="L334" s="410"/>
      <c r="M334" s="411"/>
      <c r="N334" s="68"/>
      <c r="P334" s="67"/>
    </row>
    <row r="335" spans="1:16" ht="50.25" customHeight="1">
      <c r="A335" s="380" t="s">
        <v>646</v>
      </c>
      <c r="B335" s="317" t="s">
        <v>350</v>
      </c>
      <c r="C335" s="105"/>
      <c r="D335" s="401">
        <v>813</v>
      </c>
      <c r="E335" s="455" t="s">
        <v>855</v>
      </c>
      <c r="F335" s="111"/>
      <c r="G335" s="111"/>
      <c r="H335" s="384"/>
      <c r="I335" s="105"/>
      <c r="J335" s="105"/>
      <c r="K335" s="105"/>
      <c r="L335" s="403"/>
      <c r="M335" s="905" t="s">
        <v>647</v>
      </c>
      <c r="N335" s="68"/>
      <c r="P335" s="67"/>
    </row>
    <row r="336" spans="1:16" ht="12.75" customHeight="1">
      <c r="A336" s="768" t="s">
        <v>47</v>
      </c>
      <c r="B336" s="769"/>
      <c r="C336" s="111">
        <f aca="true" t="shared" si="56" ref="C336:L336">SUM(C337:C341)</f>
        <v>200</v>
      </c>
      <c r="D336" s="388"/>
      <c r="E336" s="414"/>
      <c r="F336" s="111">
        <f>SUM(F337:F341)</f>
        <v>300</v>
      </c>
      <c r="G336" s="111">
        <f>SUM(G337:G341)</f>
        <v>300</v>
      </c>
      <c r="H336" s="110">
        <f t="shared" si="56"/>
        <v>200</v>
      </c>
      <c r="I336" s="111">
        <f t="shared" si="56"/>
        <v>0</v>
      </c>
      <c r="J336" s="111">
        <f t="shared" si="56"/>
        <v>0</v>
      </c>
      <c r="K336" s="111">
        <f t="shared" si="56"/>
        <v>200</v>
      </c>
      <c r="L336" s="404">
        <f t="shared" si="56"/>
        <v>200</v>
      </c>
      <c r="M336" s="906"/>
      <c r="N336" s="68"/>
      <c r="P336" s="67"/>
    </row>
    <row r="337" spans="1:16" ht="12.75" customHeight="1" hidden="1">
      <c r="A337" s="768" t="s">
        <v>7</v>
      </c>
      <c r="B337" s="769"/>
      <c r="C337" s="111">
        <f>SUM(H337:J337)</f>
        <v>0</v>
      </c>
      <c r="D337" s="388"/>
      <c r="E337" s="414"/>
      <c r="F337" s="111"/>
      <c r="G337" s="111"/>
      <c r="H337" s="110"/>
      <c r="I337" s="111"/>
      <c r="J337" s="111"/>
      <c r="K337" s="111"/>
      <c r="L337" s="404"/>
      <c r="M337" s="906"/>
      <c r="N337" s="68"/>
      <c r="P337" s="67"/>
    </row>
    <row r="338" spans="1:16" ht="12.75" customHeight="1">
      <c r="A338" s="768" t="s">
        <v>14</v>
      </c>
      <c r="B338" s="769"/>
      <c r="C338" s="111">
        <f>SUM(H338:J338)</f>
        <v>200</v>
      </c>
      <c r="D338" s="388"/>
      <c r="E338" s="414"/>
      <c r="F338" s="114">
        <v>300</v>
      </c>
      <c r="G338" s="114">
        <v>300</v>
      </c>
      <c r="H338" s="110">
        <v>200</v>
      </c>
      <c r="I338" s="111"/>
      <c r="J338" s="111"/>
      <c r="K338" s="111">
        <v>200</v>
      </c>
      <c r="L338" s="404">
        <v>200</v>
      </c>
      <c r="M338" s="906"/>
      <c r="N338" s="68"/>
      <c r="P338" s="67"/>
    </row>
    <row r="339" spans="1:16" ht="12.75" customHeight="1" hidden="1">
      <c r="A339" s="768" t="s">
        <v>15</v>
      </c>
      <c r="B339" s="769"/>
      <c r="C339" s="111">
        <f>SUM(H339:J339)</f>
        <v>0</v>
      </c>
      <c r="D339" s="388"/>
      <c r="E339" s="414"/>
      <c r="F339" s="104"/>
      <c r="G339" s="104"/>
      <c r="H339" s="110"/>
      <c r="I339" s="111"/>
      <c r="J339" s="111"/>
      <c r="K339" s="111"/>
      <c r="L339" s="404"/>
      <c r="M339" s="906"/>
      <c r="N339" s="68"/>
      <c r="P339" s="67"/>
    </row>
    <row r="340" spans="1:16" ht="12.75" customHeight="1" hidden="1">
      <c r="A340" s="768" t="s">
        <v>16</v>
      </c>
      <c r="B340" s="769"/>
      <c r="C340" s="111">
        <f>SUM(H340:J340)</f>
        <v>0</v>
      </c>
      <c r="D340" s="388"/>
      <c r="E340" s="414"/>
      <c r="F340" s="111"/>
      <c r="G340" s="111"/>
      <c r="H340" s="110"/>
      <c r="I340" s="111"/>
      <c r="J340" s="111"/>
      <c r="K340" s="111"/>
      <c r="L340" s="404"/>
      <c r="M340" s="407"/>
      <c r="N340" s="68"/>
      <c r="P340" s="67"/>
    </row>
    <row r="341" spans="1:16" ht="12.75" customHeight="1" hidden="1">
      <c r="A341" s="795" t="s">
        <v>5</v>
      </c>
      <c r="B341" s="796"/>
      <c r="C341" s="114">
        <f>SUM(H341:J341)</f>
        <v>0</v>
      </c>
      <c r="D341" s="408"/>
      <c r="E341" s="443"/>
      <c r="F341" s="111"/>
      <c r="G341" s="111"/>
      <c r="H341" s="113"/>
      <c r="I341" s="114"/>
      <c r="J341" s="114"/>
      <c r="K341" s="114"/>
      <c r="L341" s="410"/>
      <c r="M341" s="411"/>
      <c r="N341" s="68"/>
      <c r="P341" s="67"/>
    </row>
    <row r="342" spans="1:16" ht="36" customHeight="1">
      <c r="A342" s="380" t="s">
        <v>648</v>
      </c>
      <c r="B342" s="317" t="s">
        <v>352</v>
      </c>
      <c r="C342" s="105"/>
      <c r="D342" s="401">
        <v>813</v>
      </c>
      <c r="E342" s="455" t="s">
        <v>856</v>
      </c>
      <c r="F342" s="112" t="s">
        <v>560</v>
      </c>
      <c r="G342" s="112" t="s">
        <v>560</v>
      </c>
      <c r="H342" s="384"/>
      <c r="I342" s="105"/>
      <c r="J342" s="105"/>
      <c r="K342" s="105"/>
      <c r="L342" s="403"/>
      <c r="M342" s="905" t="s">
        <v>649</v>
      </c>
      <c r="N342" s="68"/>
      <c r="P342" s="67"/>
    </row>
    <row r="343" spans="1:16" ht="12.75" customHeight="1">
      <c r="A343" s="768" t="s">
        <v>47</v>
      </c>
      <c r="B343" s="769"/>
      <c r="C343" s="111">
        <f aca="true" t="shared" si="57" ref="C343:L343">SUM(C344:C348)</f>
        <v>61721.09811</v>
      </c>
      <c r="D343" s="388"/>
      <c r="E343" s="414"/>
      <c r="F343" s="111">
        <f>SUM(F345)</f>
        <v>62922.7</v>
      </c>
      <c r="G343" s="111">
        <f>SUM(G345)</f>
        <v>62922.7</v>
      </c>
      <c r="H343" s="110">
        <f t="shared" si="57"/>
        <v>61721.09811</v>
      </c>
      <c r="I343" s="111">
        <f t="shared" si="57"/>
        <v>0</v>
      </c>
      <c r="J343" s="111">
        <f t="shared" si="57"/>
        <v>0</v>
      </c>
      <c r="K343" s="111">
        <f t="shared" si="57"/>
        <v>60736.18788</v>
      </c>
      <c r="L343" s="404">
        <f t="shared" si="57"/>
        <v>60734.887879999995</v>
      </c>
      <c r="M343" s="906"/>
      <c r="N343" s="68"/>
      <c r="P343" s="67"/>
    </row>
    <row r="344" spans="1:16" ht="12.75" customHeight="1">
      <c r="A344" s="768" t="s">
        <v>7</v>
      </c>
      <c r="B344" s="769"/>
      <c r="C344" s="111">
        <f>SUM(H344:J344)</f>
        <v>522.5</v>
      </c>
      <c r="D344" s="388"/>
      <c r="E344" s="414"/>
      <c r="F344" s="111">
        <v>0</v>
      </c>
      <c r="G344" s="111">
        <v>0</v>
      </c>
      <c r="H344" s="110">
        <v>522.5</v>
      </c>
      <c r="I344" s="111"/>
      <c r="J344" s="111"/>
      <c r="K344" s="111">
        <v>522.5</v>
      </c>
      <c r="L344" s="404">
        <v>522.5</v>
      </c>
      <c r="M344" s="906"/>
      <c r="N344" s="68"/>
      <c r="P344" s="67"/>
    </row>
    <row r="345" spans="1:16" ht="12.75" customHeight="1">
      <c r="A345" s="768" t="s">
        <v>14</v>
      </c>
      <c r="B345" s="769"/>
      <c r="C345" s="111">
        <f>SUM(H345:J345)</f>
        <v>61198.59811</v>
      </c>
      <c r="D345" s="388"/>
      <c r="E345" s="414"/>
      <c r="F345" s="114">
        <v>62922.7</v>
      </c>
      <c r="G345" s="114">
        <v>62922.7</v>
      </c>
      <c r="H345" s="110">
        <f>61721.09811-522.5</f>
        <v>61198.59811</v>
      </c>
      <c r="I345" s="111"/>
      <c r="J345" s="111"/>
      <c r="K345" s="111">
        <f>60736.18788-522.5</f>
        <v>60213.68788</v>
      </c>
      <c r="L345" s="404">
        <f>60213.68788-1.3</f>
        <v>60212.387879999995</v>
      </c>
      <c r="M345" s="906"/>
      <c r="N345" s="68"/>
      <c r="P345" s="67"/>
    </row>
    <row r="346" spans="1:16" ht="12.75" customHeight="1" hidden="1">
      <c r="A346" s="768" t="s">
        <v>15</v>
      </c>
      <c r="B346" s="769"/>
      <c r="C346" s="111">
        <f>SUM(H346:J346)</f>
        <v>0</v>
      </c>
      <c r="D346" s="388"/>
      <c r="E346" s="414"/>
      <c r="F346" s="104">
        <f>F353+F360+F367+F374+F381+F395+F388+F402</f>
        <v>16622.88</v>
      </c>
      <c r="G346" s="104">
        <f>G353+G360+G367+G374+G381+G395+G388+G402</f>
        <v>16622.88</v>
      </c>
      <c r="H346" s="110"/>
      <c r="I346" s="111"/>
      <c r="J346" s="111"/>
      <c r="K346" s="111"/>
      <c r="L346" s="404"/>
      <c r="M346" s="906"/>
      <c r="N346" s="68"/>
      <c r="P346" s="67"/>
    </row>
    <row r="347" spans="1:16" ht="12.75" customHeight="1" hidden="1">
      <c r="A347" s="768" t="s">
        <v>16</v>
      </c>
      <c r="B347" s="769"/>
      <c r="C347" s="111">
        <f>SUM(H347:J347)</f>
        <v>0</v>
      </c>
      <c r="D347" s="388"/>
      <c r="E347" s="414"/>
      <c r="F347" s="111">
        <f>F354+F361+F368+F375+F382+F389+F396</f>
        <v>0</v>
      </c>
      <c r="G347" s="111">
        <f>G354+G361+G368+G375+G382+G389+G396</f>
        <v>0</v>
      </c>
      <c r="H347" s="110"/>
      <c r="I347" s="111"/>
      <c r="J347" s="111"/>
      <c r="K347" s="111"/>
      <c r="L347" s="404"/>
      <c r="M347" s="407"/>
      <c r="N347" s="68"/>
      <c r="P347" s="67"/>
    </row>
    <row r="348" spans="1:16" ht="12.75" customHeight="1" hidden="1">
      <c r="A348" s="795" t="s">
        <v>5</v>
      </c>
      <c r="B348" s="796"/>
      <c r="C348" s="114">
        <f>SUM(H348:J348)</f>
        <v>0</v>
      </c>
      <c r="D348" s="408"/>
      <c r="E348" s="443"/>
      <c r="F348" s="111">
        <f>F355+F362+F369+F376+F383+F390+F397</f>
        <v>0</v>
      </c>
      <c r="G348" s="111">
        <f>G355+G362+G369+G376+G383+G390+G397</f>
        <v>0</v>
      </c>
      <c r="H348" s="113"/>
      <c r="I348" s="114"/>
      <c r="J348" s="114"/>
      <c r="K348" s="114"/>
      <c r="L348" s="410"/>
      <c r="M348" s="411"/>
      <c r="N348" s="68"/>
      <c r="P348" s="67"/>
    </row>
    <row r="349" spans="1:16" ht="27" customHeight="1">
      <c r="A349" s="380" t="s">
        <v>650</v>
      </c>
      <c r="B349" s="317" t="s">
        <v>354</v>
      </c>
      <c r="C349" s="105"/>
      <c r="D349" s="401"/>
      <c r="E349" s="455"/>
      <c r="F349" s="111"/>
      <c r="G349" s="111"/>
      <c r="H349" s="384"/>
      <c r="I349" s="105"/>
      <c r="J349" s="105"/>
      <c r="K349" s="105"/>
      <c r="L349" s="403"/>
      <c r="M349" s="238"/>
      <c r="N349" s="68"/>
      <c r="P349" s="67"/>
    </row>
    <row r="350" spans="1:16" ht="12.75" customHeight="1">
      <c r="A350" s="768" t="s">
        <v>47</v>
      </c>
      <c r="B350" s="769"/>
      <c r="C350" s="111">
        <f aca="true" t="shared" si="58" ref="C350:L350">SUM(C351:C355)</f>
        <v>232285.35875</v>
      </c>
      <c r="D350" s="388"/>
      <c r="E350" s="414"/>
      <c r="F350" s="153">
        <f>SUM(F352:F353)</f>
        <v>257652.84</v>
      </c>
      <c r="G350" s="153">
        <f>SUM(G352:G353)</f>
        <v>257652.84</v>
      </c>
      <c r="H350" s="267">
        <f t="shared" si="58"/>
        <v>232285.35875</v>
      </c>
      <c r="I350" s="153">
        <f t="shared" si="58"/>
        <v>0</v>
      </c>
      <c r="J350" s="153">
        <f t="shared" si="58"/>
        <v>0</v>
      </c>
      <c r="K350" s="153">
        <f t="shared" si="58"/>
        <v>224273.81736</v>
      </c>
      <c r="L350" s="390">
        <f t="shared" si="58"/>
        <v>224273.81736</v>
      </c>
      <c r="M350" s="407"/>
      <c r="N350" s="68"/>
      <c r="P350" s="67"/>
    </row>
    <row r="351" spans="1:16" ht="12.75" customHeight="1">
      <c r="A351" s="768" t="s">
        <v>7</v>
      </c>
      <c r="B351" s="769"/>
      <c r="C351" s="111">
        <f>SUM(H351:J351)</f>
        <v>0</v>
      </c>
      <c r="D351" s="388"/>
      <c r="E351" s="414"/>
      <c r="F351" s="153">
        <v>0</v>
      </c>
      <c r="G351" s="153">
        <v>0</v>
      </c>
      <c r="H351" s="267">
        <f>H358+H365+H372+H379+H386+H393+H400</f>
        <v>0</v>
      </c>
      <c r="I351" s="153">
        <f>I358+I365+I372+I379+I386+I393+I400</f>
        <v>0</v>
      </c>
      <c r="J351" s="153">
        <f>J358+J365+J372+J379+J386+J393+J400</f>
        <v>0</v>
      </c>
      <c r="K351" s="153">
        <f>K358+K365+K372+K379+K386+K393+K400</f>
        <v>0</v>
      </c>
      <c r="L351" s="390">
        <f>L358+L365+L372+L379+L386+L393+L400</f>
        <v>0</v>
      </c>
      <c r="M351" s="407"/>
      <c r="N351" s="68"/>
      <c r="P351" s="67"/>
    </row>
    <row r="352" spans="1:16" ht="12.75" customHeight="1">
      <c r="A352" s="768" t="s">
        <v>14</v>
      </c>
      <c r="B352" s="769"/>
      <c r="C352" s="111">
        <f>SUM(H352:J352)</f>
        <v>219147.07091</v>
      </c>
      <c r="D352" s="388"/>
      <c r="E352" s="414"/>
      <c r="F352" s="153">
        <f>F359+F366+F373+F380+F387+F394+F401+F408</f>
        <v>249341.4</v>
      </c>
      <c r="G352" s="153">
        <f>G359+G366+G373+G380+G387+G394+G401+G408</f>
        <v>249341.4</v>
      </c>
      <c r="H352" s="267">
        <f>H359+H366+H373+H380+H387+H401+H394+H408</f>
        <v>219147.07091</v>
      </c>
      <c r="I352" s="153">
        <f>I359+I366+I373+I380+I387+I401+I394+I408</f>
        <v>0</v>
      </c>
      <c r="J352" s="153">
        <f>J359+J366+J373+J380+J387+J401+J394+J408</f>
        <v>0</v>
      </c>
      <c r="K352" s="153">
        <f>K359+K366+K373+K380+K387+K401+K394+K408</f>
        <v>211135.52951999998</v>
      </c>
      <c r="L352" s="390">
        <f>L359+L366+L373+L380+L387+L401+L394+L408</f>
        <v>211135.52951999998</v>
      </c>
      <c r="M352" s="407"/>
      <c r="N352" s="68"/>
      <c r="P352" s="67"/>
    </row>
    <row r="353" spans="1:16" ht="12.75" customHeight="1">
      <c r="A353" s="795" t="s">
        <v>15</v>
      </c>
      <c r="B353" s="796"/>
      <c r="C353" s="114">
        <f>SUM(H353:J353)</f>
        <v>13138.28784</v>
      </c>
      <c r="D353" s="408"/>
      <c r="E353" s="443"/>
      <c r="F353" s="154">
        <f>F381+F374</f>
        <v>8311.44</v>
      </c>
      <c r="G353" s="154">
        <f>G381+G374</f>
        <v>8311.44</v>
      </c>
      <c r="H353" s="460">
        <f>H360+H367+H374+H381+H388+H395+H402</f>
        <v>13138.28784</v>
      </c>
      <c r="I353" s="154">
        <f>I360+I367+I374+I381+I388+I395+I402</f>
        <v>0</v>
      </c>
      <c r="J353" s="154">
        <f>J360+J367+J374+J381+J388+J395+J402</f>
        <v>0</v>
      </c>
      <c r="K353" s="154">
        <f>K360+K367+K374+K381+K388+K395+K402</f>
        <v>13138.28784</v>
      </c>
      <c r="L353" s="423">
        <f>L360+L367+L374+L381+L388+L395+L402</f>
        <v>13138.28784</v>
      </c>
      <c r="M353" s="411"/>
      <c r="N353" s="68"/>
      <c r="P353" s="67"/>
    </row>
    <row r="354" spans="1:16" ht="12.75" customHeight="1">
      <c r="A354" s="793" t="s">
        <v>16</v>
      </c>
      <c r="B354" s="794"/>
      <c r="C354" s="104">
        <f>SUM(H354:J354)</f>
        <v>0</v>
      </c>
      <c r="D354" s="382"/>
      <c r="E354" s="457"/>
      <c r="F354" s="104"/>
      <c r="G354" s="104"/>
      <c r="H354" s="440">
        <f>H361+H368+H375+H382+H389+H396+H403</f>
        <v>0</v>
      </c>
      <c r="I354" s="104"/>
      <c r="J354" s="104"/>
      <c r="K354" s="104"/>
      <c r="L354" s="431"/>
      <c r="M354" s="438"/>
      <c r="N354" s="68"/>
      <c r="P354" s="67"/>
    </row>
    <row r="355" spans="1:16" ht="12.75" customHeight="1">
      <c r="A355" s="772" t="s">
        <v>5</v>
      </c>
      <c r="B355" s="773"/>
      <c r="C355" s="148">
        <f>SUM(H355:J355)</f>
        <v>0</v>
      </c>
      <c r="D355" s="434"/>
      <c r="E355" s="456"/>
      <c r="F355" s="111"/>
      <c r="G355" s="111"/>
      <c r="H355" s="441">
        <f>H362+H369+H376+H383+H390+H397+H404</f>
        <v>0</v>
      </c>
      <c r="I355" s="148"/>
      <c r="J355" s="148"/>
      <c r="K355" s="148"/>
      <c r="L355" s="436"/>
      <c r="M355" s="437"/>
      <c r="N355" s="68"/>
      <c r="P355" s="67"/>
    </row>
    <row r="356" spans="1:16" ht="52.5" customHeight="1">
      <c r="A356" s="380" t="s">
        <v>651</v>
      </c>
      <c r="B356" s="317" t="s">
        <v>355</v>
      </c>
      <c r="C356" s="105"/>
      <c r="D356" s="401">
        <v>813</v>
      </c>
      <c r="E356" s="455" t="s">
        <v>848</v>
      </c>
      <c r="F356" s="111"/>
      <c r="G356" s="111"/>
      <c r="H356" s="384"/>
      <c r="I356" s="105"/>
      <c r="J356" s="105"/>
      <c r="K356" s="105"/>
      <c r="L356" s="403"/>
      <c r="M356" s="905" t="s">
        <v>631</v>
      </c>
      <c r="N356" s="68"/>
      <c r="P356" s="67"/>
    </row>
    <row r="357" spans="1:16" ht="12.75" customHeight="1">
      <c r="A357" s="768" t="s">
        <v>47</v>
      </c>
      <c r="B357" s="769"/>
      <c r="C357" s="111">
        <f aca="true" t="shared" si="59" ref="C357:L357">SUM(C358:C362)</f>
        <v>300</v>
      </c>
      <c r="D357" s="388"/>
      <c r="E357" s="414"/>
      <c r="F357" s="111">
        <f>SUM(F359)</f>
        <v>300</v>
      </c>
      <c r="G357" s="111">
        <f>SUM(G359)</f>
        <v>300</v>
      </c>
      <c r="H357" s="110">
        <f t="shared" si="59"/>
        <v>300</v>
      </c>
      <c r="I357" s="111">
        <f t="shared" si="59"/>
        <v>0</v>
      </c>
      <c r="J357" s="111">
        <f t="shared" si="59"/>
        <v>0</v>
      </c>
      <c r="K357" s="111">
        <f t="shared" si="59"/>
        <v>300</v>
      </c>
      <c r="L357" s="404">
        <f t="shared" si="59"/>
        <v>300</v>
      </c>
      <c r="M357" s="906"/>
      <c r="N357" s="68"/>
      <c r="P357" s="67"/>
    </row>
    <row r="358" spans="1:16" ht="12.75" customHeight="1">
      <c r="A358" s="768" t="s">
        <v>7</v>
      </c>
      <c r="B358" s="769"/>
      <c r="C358" s="111">
        <f>SUM(H358:J358)</f>
        <v>0</v>
      </c>
      <c r="D358" s="388"/>
      <c r="E358" s="414"/>
      <c r="F358" s="111"/>
      <c r="G358" s="111"/>
      <c r="H358" s="110"/>
      <c r="I358" s="111"/>
      <c r="J358" s="111"/>
      <c r="K358" s="111"/>
      <c r="L358" s="404"/>
      <c r="M358" s="906"/>
      <c r="N358" s="68"/>
      <c r="P358" s="67"/>
    </row>
    <row r="359" spans="1:16" ht="12.75" customHeight="1">
      <c r="A359" s="768" t="s">
        <v>14</v>
      </c>
      <c r="B359" s="769"/>
      <c r="C359" s="111">
        <f>SUM(H359:J359)</f>
        <v>300</v>
      </c>
      <c r="D359" s="388"/>
      <c r="E359" s="414"/>
      <c r="F359" s="111">
        <v>300</v>
      </c>
      <c r="G359" s="111">
        <v>300</v>
      </c>
      <c r="H359" s="110">
        <v>300</v>
      </c>
      <c r="I359" s="111"/>
      <c r="J359" s="111"/>
      <c r="K359" s="111">
        <v>300</v>
      </c>
      <c r="L359" s="404">
        <v>300</v>
      </c>
      <c r="M359" s="906"/>
      <c r="N359" s="68"/>
      <c r="P359" s="67"/>
    </row>
    <row r="360" spans="1:16" ht="12.75" customHeight="1">
      <c r="A360" s="768" t="s">
        <v>15</v>
      </c>
      <c r="B360" s="769"/>
      <c r="C360" s="111">
        <f>SUM(H360:J360)</f>
        <v>0</v>
      </c>
      <c r="D360" s="388"/>
      <c r="E360" s="414"/>
      <c r="F360" s="111"/>
      <c r="G360" s="111"/>
      <c r="H360" s="110"/>
      <c r="I360" s="111"/>
      <c r="J360" s="111"/>
      <c r="K360" s="111"/>
      <c r="L360" s="404"/>
      <c r="M360" s="906"/>
      <c r="N360" s="68"/>
      <c r="P360" s="67"/>
    </row>
    <row r="361" spans="1:16" ht="12.75" customHeight="1">
      <c r="A361" s="768" t="s">
        <v>16</v>
      </c>
      <c r="B361" s="769"/>
      <c r="C361" s="111">
        <f>SUM(H361:J361)</f>
        <v>0</v>
      </c>
      <c r="D361" s="388"/>
      <c r="E361" s="414"/>
      <c r="F361" s="111"/>
      <c r="G361" s="111"/>
      <c r="H361" s="110"/>
      <c r="I361" s="111"/>
      <c r="J361" s="111"/>
      <c r="K361" s="111"/>
      <c r="L361" s="404"/>
      <c r="M361" s="407"/>
      <c r="N361" s="68"/>
      <c r="P361" s="67"/>
    </row>
    <row r="362" spans="1:16" ht="12.75" customHeight="1">
      <c r="A362" s="795" t="s">
        <v>5</v>
      </c>
      <c r="B362" s="796"/>
      <c r="C362" s="114">
        <f>SUM(H362:J362)</f>
        <v>0</v>
      </c>
      <c r="D362" s="408"/>
      <c r="E362" s="443"/>
      <c r="F362" s="114"/>
      <c r="G362" s="114"/>
      <c r="H362" s="113"/>
      <c r="I362" s="114"/>
      <c r="J362" s="114"/>
      <c r="K362" s="114"/>
      <c r="L362" s="410"/>
      <c r="M362" s="411"/>
      <c r="N362" s="68"/>
      <c r="P362" s="67"/>
    </row>
    <row r="363" spans="1:16" ht="66" customHeight="1">
      <c r="A363" s="380" t="s">
        <v>652</v>
      </c>
      <c r="B363" s="317" t="s">
        <v>357</v>
      </c>
      <c r="C363" s="105"/>
      <c r="D363" s="401">
        <v>813</v>
      </c>
      <c r="E363" s="455" t="s">
        <v>848</v>
      </c>
      <c r="F363" s="104"/>
      <c r="G363" s="104"/>
      <c r="H363" s="384"/>
      <c r="I363" s="105"/>
      <c r="J363" s="105"/>
      <c r="K363" s="105"/>
      <c r="L363" s="403"/>
      <c r="M363" s="905" t="s">
        <v>631</v>
      </c>
      <c r="N363" s="68"/>
      <c r="P363" s="67"/>
    </row>
    <row r="364" spans="1:16" ht="12.75" customHeight="1">
      <c r="A364" s="768" t="s">
        <v>47</v>
      </c>
      <c r="B364" s="769"/>
      <c r="C364" s="111">
        <f aca="true" t="shared" si="60" ref="C364:L364">SUM(C365:C369)</f>
        <v>6050</v>
      </c>
      <c r="D364" s="388"/>
      <c r="E364" s="414"/>
      <c r="F364" s="111">
        <f>SUM(F366)</f>
        <v>7000</v>
      </c>
      <c r="G364" s="111">
        <f>SUM(G366)</f>
        <v>7000</v>
      </c>
      <c r="H364" s="110">
        <f t="shared" si="60"/>
        <v>6050</v>
      </c>
      <c r="I364" s="111">
        <f t="shared" si="60"/>
        <v>0</v>
      </c>
      <c r="J364" s="111">
        <f t="shared" si="60"/>
        <v>0</v>
      </c>
      <c r="K364" s="111">
        <f t="shared" si="60"/>
        <v>6050</v>
      </c>
      <c r="L364" s="404">
        <f t="shared" si="60"/>
        <v>6050</v>
      </c>
      <c r="M364" s="906"/>
      <c r="N364" s="68"/>
      <c r="P364" s="67"/>
    </row>
    <row r="365" spans="1:16" ht="12.75" customHeight="1">
      <c r="A365" s="768" t="s">
        <v>7</v>
      </c>
      <c r="B365" s="769"/>
      <c r="C365" s="111">
        <f>SUM(H365:J365)</f>
        <v>0</v>
      </c>
      <c r="D365" s="388"/>
      <c r="E365" s="414"/>
      <c r="F365" s="111"/>
      <c r="G365" s="111"/>
      <c r="H365" s="110"/>
      <c r="I365" s="111"/>
      <c r="J365" s="111"/>
      <c r="K365" s="111"/>
      <c r="L365" s="404"/>
      <c r="M365" s="906"/>
      <c r="N365" s="68"/>
      <c r="P365" s="67"/>
    </row>
    <row r="366" spans="1:16" ht="12.75" customHeight="1">
      <c r="A366" s="768" t="s">
        <v>14</v>
      </c>
      <c r="B366" s="769"/>
      <c r="C366" s="111">
        <f>SUM(H366:J366)</f>
        <v>6050</v>
      </c>
      <c r="D366" s="388"/>
      <c r="E366" s="414"/>
      <c r="F366" s="111">
        <v>7000</v>
      </c>
      <c r="G366" s="111">
        <v>7000</v>
      </c>
      <c r="H366" s="110">
        <v>6050</v>
      </c>
      <c r="I366" s="111"/>
      <c r="J366" s="111"/>
      <c r="K366" s="111">
        <v>6050</v>
      </c>
      <c r="L366" s="404">
        <v>6050</v>
      </c>
      <c r="M366" s="906"/>
      <c r="N366" s="68"/>
      <c r="P366" s="67"/>
    </row>
    <row r="367" spans="1:16" ht="12.75" customHeight="1">
      <c r="A367" s="768" t="s">
        <v>15</v>
      </c>
      <c r="B367" s="769"/>
      <c r="C367" s="111">
        <f>SUM(H367:J367)</f>
        <v>0</v>
      </c>
      <c r="D367" s="388"/>
      <c r="E367" s="414"/>
      <c r="F367" s="111"/>
      <c r="G367" s="111"/>
      <c r="H367" s="110"/>
      <c r="I367" s="111"/>
      <c r="J367" s="111"/>
      <c r="K367" s="111"/>
      <c r="L367" s="404"/>
      <c r="M367" s="906"/>
      <c r="N367" s="68"/>
      <c r="P367" s="67"/>
    </row>
    <row r="368" spans="1:16" ht="12.75" customHeight="1">
      <c r="A368" s="768" t="s">
        <v>16</v>
      </c>
      <c r="B368" s="769"/>
      <c r="C368" s="111">
        <f>SUM(H368:J368)</f>
        <v>0</v>
      </c>
      <c r="D368" s="388"/>
      <c r="E368" s="414"/>
      <c r="F368" s="111"/>
      <c r="G368" s="111"/>
      <c r="H368" s="110"/>
      <c r="I368" s="111"/>
      <c r="J368" s="111"/>
      <c r="K368" s="111"/>
      <c r="L368" s="404"/>
      <c r="M368" s="407"/>
      <c r="N368" s="68"/>
      <c r="P368" s="67"/>
    </row>
    <row r="369" spans="1:16" ht="12.75" customHeight="1">
      <c r="A369" s="795" t="s">
        <v>5</v>
      </c>
      <c r="B369" s="796"/>
      <c r="C369" s="114">
        <f>SUM(H369:J369)</f>
        <v>0</v>
      </c>
      <c r="D369" s="408"/>
      <c r="E369" s="443"/>
      <c r="F369" s="114"/>
      <c r="G369" s="114"/>
      <c r="H369" s="113"/>
      <c r="I369" s="114"/>
      <c r="J369" s="114"/>
      <c r="K369" s="114"/>
      <c r="L369" s="410"/>
      <c r="M369" s="411"/>
      <c r="N369" s="68"/>
      <c r="P369" s="67"/>
    </row>
    <row r="370" spans="1:16" ht="80.25" customHeight="1">
      <c r="A370" s="380" t="s">
        <v>653</v>
      </c>
      <c r="B370" s="317" t="s">
        <v>359</v>
      </c>
      <c r="C370" s="105"/>
      <c r="D370" s="401">
        <v>813</v>
      </c>
      <c r="E370" s="455" t="s">
        <v>844</v>
      </c>
      <c r="F370" s="104"/>
      <c r="G370" s="104"/>
      <c r="H370" s="384"/>
      <c r="I370" s="105"/>
      <c r="J370" s="105"/>
      <c r="K370" s="105"/>
      <c r="L370" s="403"/>
      <c r="M370" s="905" t="s">
        <v>654</v>
      </c>
      <c r="N370" s="68"/>
      <c r="P370" s="67"/>
    </row>
    <row r="371" spans="1:16" ht="12.75" customHeight="1">
      <c r="A371" s="768" t="s">
        <v>47</v>
      </c>
      <c r="B371" s="769"/>
      <c r="C371" s="111">
        <f aca="true" t="shared" si="61" ref="C371:L371">SUM(C372:C376)</f>
        <v>27039.43001</v>
      </c>
      <c r="D371" s="388"/>
      <c r="E371" s="414"/>
      <c r="F371" s="111">
        <f>SUM(F373:F374)</f>
        <v>24700</v>
      </c>
      <c r="G371" s="111">
        <f>SUM(G373:G374)</f>
        <v>24700</v>
      </c>
      <c r="H371" s="110">
        <f t="shared" si="61"/>
        <v>27039.43001</v>
      </c>
      <c r="I371" s="111">
        <f t="shared" si="61"/>
        <v>0</v>
      </c>
      <c r="J371" s="111">
        <f t="shared" si="61"/>
        <v>0</v>
      </c>
      <c r="K371" s="111">
        <f t="shared" si="61"/>
        <v>26987.22022</v>
      </c>
      <c r="L371" s="404">
        <f t="shared" si="61"/>
        <v>26987.22022</v>
      </c>
      <c r="M371" s="906"/>
      <c r="N371" s="68"/>
      <c r="P371" s="67"/>
    </row>
    <row r="372" spans="1:16" ht="12.75" customHeight="1">
      <c r="A372" s="768" t="s">
        <v>7</v>
      </c>
      <c r="B372" s="769"/>
      <c r="C372" s="111">
        <f>SUM(H372:J372)</f>
        <v>0</v>
      </c>
      <c r="D372" s="388"/>
      <c r="E372" s="414"/>
      <c r="F372" s="111"/>
      <c r="G372" s="111"/>
      <c r="H372" s="110"/>
      <c r="I372" s="111"/>
      <c r="J372" s="111"/>
      <c r="K372" s="111"/>
      <c r="L372" s="404"/>
      <c r="M372" s="906"/>
      <c r="N372" s="68"/>
      <c r="P372" s="67"/>
    </row>
    <row r="373" spans="1:16" ht="12.75" customHeight="1">
      <c r="A373" s="768" t="s">
        <v>14</v>
      </c>
      <c r="B373" s="769"/>
      <c r="C373" s="111">
        <f>SUM(H373:J373)</f>
        <v>19000</v>
      </c>
      <c r="D373" s="388"/>
      <c r="E373" s="414"/>
      <c r="F373" s="111">
        <v>19000</v>
      </c>
      <c r="G373" s="111">
        <v>19000</v>
      </c>
      <c r="H373" s="110">
        <f>19000</f>
        <v>19000</v>
      </c>
      <c r="I373" s="111"/>
      <c r="J373" s="111"/>
      <c r="K373" s="111">
        <v>18947.79021</v>
      </c>
      <c r="L373" s="404">
        <v>18947.79021</v>
      </c>
      <c r="M373" s="906"/>
      <c r="N373" s="68"/>
      <c r="P373" s="67"/>
    </row>
    <row r="374" spans="1:16" ht="12.75" customHeight="1">
      <c r="A374" s="768" t="s">
        <v>15</v>
      </c>
      <c r="B374" s="769"/>
      <c r="C374" s="111">
        <f>SUM(H374:J374)</f>
        <v>8039.43001</v>
      </c>
      <c r="D374" s="388"/>
      <c r="E374" s="414"/>
      <c r="F374" s="111">
        <v>5700</v>
      </c>
      <c r="G374" s="111">
        <v>5700</v>
      </c>
      <c r="H374" s="110">
        <v>8039.43001</v>
      </c>
      <c r="I374" s="111"/>
      <c r="J374" s="111"/>
      <c r="K374" s="111">
        <v>8039.43001</v>
      </c>
      <c r="L374" s="404">
        <v>8039.43001</v>
      </c>
      <c r="M374" s="906"/>
      <c r="N374" s="68"/>
      <c r="P374" s="67"/>
    </row>
    <row r="375" spans="1:16" ht="12.75" customHeight="1">
      <c r="A375" s="768" t="s">
        <v>16</v>
      </c>
      <c r="B375" s="769"/>
      <c r="C375" s="111">
        <f>SUM(H375:J375)</f>
        <v>0</v>
      </c>
      <c r="D375" s="388"/>
      <c r="E375" s="414"/>
      <c r="F375" s="111"/>
      <c r="G375" s="111"/>
      <c r="H375" s="110"/>
      <c r="I375" s="111"/>
      <c r="J375" s="111"/>
      <c r="K375" s="111"/>
      <c r="L375" s="404"/>
      <c r="M375" s="407"/>
      <c r="N375" s="68"/>
      <c r="P375" s="67"/>
    </row>
    <row r="376" spans="1:16" ht="12.75" customHeight="1">
      <c r="A376" s="795" t="s">
        <v>5</v>
      </c>
      <c r="B376" s="796"/>
      <c r="C376" s="114">
        <f>SUM(H376:J376)</f>
        <v>0</v>
      </c>
      <c r="D376" s="408"/>
      <c r="E376" s="443"/>
      <c r="F376" s="114"/>
      <c r="G376" s="114"/>
      <c r="H376" s="113"/>
      <c r="I376" s="114"/>
      <c r="J376" s="114"/>
      <c r="K376" s="114"/>
      <c r="L376" s="410"/>
      <c r="M376" s="411"/>
      <c r="N376" s="68"/>
      <c r="P376" s="67"/>
    </row>
    <row r="377" spans="1:16" ht="59.25" customHeight="1">
      <c r="A377" s="380" t="s">
        <v>655</v>
      </c>
      <c r="B377" s="317" t="s">
        <v>656</v>
      </c>
      <c r="C377" s="105"/>
      <c r="D377" s="401">
        <v>813</v>
      </c>
      <c r="E377" s="455" t="s">
        <v>844</v>
      </c>
      <c r="F377" s="104"/>
      <c r="G377" s="104"/>
      <c r="H377" s="384"/>
      <c r="I377" s="105"/>
      <c r="J377" s="105"/>
      <c r="K377" s="105"/>
      <c r="L377" s="403"/>
      <c r="M377" s="905" t="s">
        <v>654</v>
      </c>
      <c r="N377" s="68"/>
      <c r="P377" s="67"/>
    </row>
    <row r="378" spans="1:16" ht="12.75" customHeight="1">
      <c r="A378" s="768" t="s">
        <v>47</v>
      </c>
      <c r="B378" s="769"/>
      <c r="C378" s="111">
        <f aca="true" t="shared" si="62" ref="C378:L378">SUM(C379:C383)</f>
        <v>32452.45783</v>
      </c>
      <c r="D378" s="388"/>
      <c r="E378" s="414"/>
      <c r="F378" s="111">
        <f>SUM(F380:F381)</f>
        <v>28725.84</v>
      </c>
      <c r="G378" s="111">
        <f>SUM(G380:G381)</f>
        <v>28725.84</v>
      </c>
      <c r="H378" s="110">
        <f t="shared" si="62"/>
        <v>32452.45783</v>
      </c>
      <c r="I378" s="111">
        <f t="shared" si="62"/>
        <v>0</v>
      </c>
      <c r="J378" s="111">
        <f t="shared" si="62"/>
        <v>0</v>
      </c>
      <c r="K378" s="111">
        <f t="shared" si="62"/>
        <v>32452.42564</v>
      </c>
      <c r="L378" s="404">
        <f t="shared" si="62"/>
        <v>32452.42564</v>
      </c>
      <c r="M378" s="906"/>
      <c r="N378" s="68"/>
      <c r="P378" s="67"/>
    </row>
    <row r="379" spans="1:16" ht="12.75" customHeight="1">
      <c r="A379" s="768" t="s">
        <v>7</v>
      </c>
      <c r="B379" s="769"/>
      <c r="C379" s="111">
        <f>SUM(H379:J379)</f>
        <v>0</v>
      </c>
      <c r="D379" s="388"/>
      <c r="E379" s="414"/>
      <c r="F379" s="111"/>
      <c r="G379" s="111"/>
      <c r="H379" s="110"/>
      <c r="I379" s="111"/>
      <c r="J379" s="111"/>
      <c r="K379" s="111"/>
      <c r="L379" s="404"/>
      <c r="M379" s="906"/>
      <c r="N379" s="68"/>
      <c r="P379" s="67"/>
    </row>
    <row r="380" spans="1:16" ht="12.75" customHeight="1">
      <c r="A380" s="768" t="s">
        <v>14</v>
      </c>
      <c r="B380" s="769"/>
      <c r="C380" s="111">
        <f>SUM(H380:J380)</f>
        <v>27353.6</v>
      </c>
      <c r="D380" s="388"/>
      <c r="E380" s="414"/>
      <c r="F380" s="111">
        <v>26114.4</v>
      </c>
      <c r="G380" s="111">
        <v>26114.4</v>
      </c>
      <c r="H380" s="110">
        <v>27353.6</v>
      </c>
      <c r="I380" s="111"/>
      <c r="J380" s="111"/>
      <c r="K380" s="111">
        <v>27353.56781</v>
      </c>
      <c r="L380" s="404">
        <v>27353.56781</v>
      </c>
      <c r="M380" s="906"/>
      <c r="N380" s="68"/>
      <c r="P380" s="67"/>
    </row>
    <row r="381" spans="1:16" ht="12.75" customHeight="1">
      <c r="A381" s="768" t="s">
        <v>15</v>
      </c>
      <c r="B381" s="769"/>
      <c r="C381" s="111">
        <f>SUM(H381:J381)</f>
        <v>5098.85783</v>
      </c>
      <c r="D381" s="388"/>
      <c r="E381" s="414"/>
      <c r="F381" s="111">
        <v>2611.44</v>
      </c>
      <c r="G381" s="111">
        <v>2611.44</v>
      </c>
      <c r="H381" s="110">
        <v>5098.85783</v>
      </c>
      <c r="I381" s="111"/>
      <c r="J381" s="111"/>
      <c r="K381" s="111">
        <v>5098.85783</v>
      </c>
      <c r="L381" s="404">
        <v>5098.85783</v>
      </c>
      <c r="M381" s="906"/>
      <c r="N381" s="68"/>
      <c r="P381" s="67"/>
    </row>
    <row r="382" spans="1:16" ht="12.75" customHeight="1">
      <c r="A382" s="768" t="s">
        <v>16</v>
      </c>
      <c r="B382" s="769"/>
      <c r="C382" s="111">
        <f>SUM(H382:J382)</f>
        <v>0</v>
      </c>
      <c r="D382" s="388"/>
      <c r="E382" s="414"/>
      <c r="F382" s="111"/>
      <c r="G382" s="111"/>
      <c r="H382" s="110"/>
      <c r="I382" s="111"/>
      <c r="J382" s="111"/>
      <c r="K382" s="111"/>
      <c r="L382" s="404"/>
      <c r="M382" s="407"/>
      <c r="N382" s="68"/>
      <c r="P382" s="67"/>
    </row>
    <row r="383" spans="1:16" ht="12.75" customHeight="1">
      <c r="A383" s="795" t="s">
        <v>5</v>
      </c>
      <c r="B383" s="796"/>
      <c r="C383" s="114">
        <f>SUM(H383:J383)</f>
        <v>0</v>
      </c>
      <c r="D383" s="408"/>
      <c r="E383" s="443"/>
      <c r="F383" s="111"/>
      <c r="G383" s="111"/>
      <c r="H383" s="113"/>
      <c r="I383" s="114"/>
      <c r="J383" s="114"/>
      <c r="K383" s="114"/>
      <c r="L383" s="410"/>
      <c r="M383" s="411"/>
      <c r="N383" s="68"/>
      <c r="P383" s="67"/>
    </row>
    <row r="384" spans="1:16" ht="48.75" customHeight="1">
      <c r="A384" s="380" t="s">
        <v>657</v>
      </c>
      <c r="B384" s="317" t="s">
        <v>363</v>
      </c>
      <c r="C384" s="105"/>
      <c r="D384" s="401">
        <v>813</v>
      </c>
      <c r="E384" s="455" t="s">
        <v>848</v>
      </c>
      <c r="F384" s="111"/>
      <c r="G384" s="111"/>
      <c r="H384" s="384"/>
      <c r="I384" s="105"/>
      <c r="J384" s="105"/>
      <c r="K384" s="105"/>
      <c r="L384" s="403"/>
      <c r="M384" s="905" t="s">
        <v>631</v>
      </c>
      <c r="N384" s="68"/>
      <c r="P384" s="67"/>
    </row>
    <row r="385" spans="1:16" ht="12.75" customHeight="1">
      <c r="A385" s="768" t="s">
        <v>47</v>
      </c>
      <c r="B385" s="769"/>
      <c r="C385" s="111">
        <f aca="true" t="shared" si="63" ref="C385:L385">SUM(C386:C390)</f>
        <v>150</v>
      </c>
      <c r="D385" s="388"/>
      <c r="E385" s="414"/>
      <c r="F385" s="111">
        <f>SUM(F387)</f>
        <v>150</v>
      </c>
      <c r="G385" s="111">
        <f>SUM(G387)</f>
        <v>150</v>
      </c>
      <c r="H385" s="110">
        <f t="shared" si="63"/>
        <v>150</v>
      </c>
      <c r="I385" s="111">
        <f t="shared" si="63"/>
        <v>0</v>
      </c>
      <c r="J385" s="111">
        <f t="shared" si="63"/>
        <v>0</v>
      </c>
      <c r="K385" s="111">
        <f t="shared" si="63"/>
        <v>150</v>
      </c>
      <c r="L385" s="404">
        <f t="shared" si="63"/>
        <v>150</v>
      </c>
      <c r="M385" s="906"/>
      <c r="N385" s="68"/>
      <c r="P385" s="67"/>
    </row>
    <row r="386" spans="1:16" ht="12.75" customHeight="1">
      <c r="A386" s="768" t="s">
        <v>7</v>
      </c>
      <c r="B386" s="769"/>
      <c r="C386" s="111">
        <f>SUM(H386:J386)</f>
        <v>0</v>
      </c>
      <c r="D386" s="388"/>
      <c r="E386" s="414"/>
      <c r="F386" s="111"/>
      <c r="G386" s="111"/>
      <c r="H386" s="110"/>
      <c r="I386" s="111"/>
      <c r="J386" s="111"/>
      <c r="K386" s="111"/>
      <c r="L386" s="404"/>
      <c r="M386" s="906"/>
      <c r="N386" s="68"/>
      <c r="P386" s="67"/>
    </row>
    <row r="387" spans="1:16" ht="12.75" customHeight="1">
      <c r="A387" s="768" t="s">
        <v>14</v>
      </c>
      <c r="B387" s="769"/>
      <c r="C387" s="111">
        <f>SUM(H387:J387)</f>
        <v>150</v>
      </c>
      <c r="D387" s="388"/>
      <c r="E387" s="414"/>
      <c r="F387" s="111">
        <v>150</v>
      </c>
      <c r="G387" s="111">
        <v>150</v>
      </c>
      <c r="H387" s="110">
        <v>150</v>
      </c>
      <c r="I387" s="111"/>
      <c r="J387" s="111"/>
      <c r="K387" s="111">
        <v>150</v>
      </c>
      <c r="L387" s="404">
        <v>150</v>
      </c>
      <c r="M387" s="906"/>
      <c r="N387" s="68"/>
      <c r="P387" s="67"/>
    </row>
    <row r="388" spans="1:16" ht="12.75" customHeight="1">
      <c r="A388" s="795" t="s">
        <v>15</v>
      </c>
      <c r="B388" s="796"/>
      <c r="C388" s="114">
        <f>SUM(H388:J388)</f>
        <v>0</v>
      </c>
      <c r="D388" s="408"/>
      <c r="E388" s="443"/>
      <c r="F388" s="467"/>
      <c r="G388" s="467"/>
      <c r="H388" s="113"/>
      <c r="I388" s="114"/>
      <c r="J388" s="114"/>
      <c r="K388" s="114"/>
      <c r="L388" s="410"/>
      <c r="M388" s="909"/>
      <c r="N388" s="68"/>
      <c r="P388" s="67"/>
    </row>
    <row r="389" spans="1:16" ht="12.75" customHeight="1">
      <c r="A389" s="793" t="s">
        <v>16</v>
      </c>
      <c r="B389" s="794"/>
      <c r="C389" s="104">
        <f>SUM(H389:J389)</f>
        <v>0</v>
      </c>
      <c r="D389" s="382"/>
      <c r="E389" s="457"/>
      <c r="F389" s="104"/>
      <c r="G389" s="104"/>
      <c r="H389" s="440"/>
      <c r="I389" s="104"/>
      <c r="J389" s="104"/>
      <c r="K389" s="104"/>
      <c r="L389" s="431"/>
      <c r="M389" s="438"/>
      <c r="N389" s="68"/>
      <c r="P389" s="67"/>
    </row>
    <row r="390" spans="1:16" ht="12.75" customHeight="1">
      <c r="A390" s="795" t="s">
        <v>5</v>
      </c>
      <c r="B390" s="796"/>
      <c r="C390" s="114">
        <f>SUM(H390:J390)</f>
        <v>0</v>
      </c>
      <c r="D390" s="408"/>
      <c r="E390" s="443"/>
      <c r="F390" s="114"/>
      <c r="G390" s="114"/>
      <c r="H390" s="113"/>
      <c r="I390" s="114"/>
      <c r="J390" s="114"/>
      <c r="K390" s="114"/>
      <c r="L390" s="410"/>
      <c r="M390" s="411"/>
      <c r="N390" s="68"/>
      <c r="P390" s="67"/>
    </row>
    <row r="391" spans="1:16" ht="81" customHeight="1">
      <c r="A391" s="380" t="s">
        <v>658</v>
      </c>
      <c r="B391" s="317" t="s">
        <v>365</v>
      </c>
      <c r="C391" s="105"/>
      <c r="D391" s="401">
        <v>813</v>
      </c>
      <c r="E391" s="455" t="s">
        <v>857</v>
      </c>
      <c r="F391" s="104"/>
      <c r="G391" s="104"/>
      <c r="H391" s="384"/>
      <c r="I391" s="105"/>
      <c r="J391" s="105"/>
      <c r="K391" s="105"/>
      <c r="L391" s="403"/>
      <c r="M391" s="905" t="s">
        <v>659</v>
      </c>
      <c r="N391" s="68"/>
      <c r="P391" s="67"/>
    </row>
    <row r="392" spans="1:16" ht="12.75" customHeight="1">
      <c r="A392" s="768" t="s">
        <v>47</v>
      </c>
      <c r="B392" s="769"/>
      <c r="C392" s="111">
        <f aca="true" t="shared" si="64" ref="C392:L392">SUM(C393:C397)</f>
        <v>166233.47091</v>
      </c>
      <c r="D392" s="388"/>
      <c r="E392" s="414"/>
      <c r="F392" s="111">
        <f>SUM(F393:F395)</f>
        <v>182191</v>
      </c>
      <c r="G392" s="111">
        <f>SUM(G393:G395)</f>
        <v>182191</v>
      </c>
      <c r="H392" s="110">
        <f t="shared" si="64"/>
        <v>166233.47091</v>
      </c>
      <c r="I392" s="111">
        <f t="shared" si="64"/>
        <v>0</v>
      </c>
      <c r="J392" s="111">
        <f t="shared" si="64"/>
        <v>0</v>
      </c>
      <c r="K392" s="111">
        <f t="shared" si="64"/>
        <v>158334.1715</v>
      </c>
      <c r="L392" s="404">
        <f t="shared" si="64"/>
        <v>158334.1715</v>
      </c>
      <c r="M392" s="906"/>
      <c r="N392" s="68"/>
      <c r="P392" s="67"/>
    </row>
    <row r="393" spans="1:16" ht="12.75" customHeight="1">
      <c r="A393" s="768" t="s">
        <v>7</v>
      </c>
      <c r="B393" s="769"/>
      <c r="C393" s="111">
        <f>SUM(H393:J393)</f>
        <v>0</v>
      </c>
      <c r="D393" s="388"/>
      <c r="E393" s="414"/>
      <c r="F393" s="111"/>
      <c r="G393" s="111"/>
      <c r="H393" s="110"/>
      <c r="I393" s="111"/>
      <c r="J393" s="111"/>
      <c r="K393" s="111"/>
      <c r="L393" s="404"/>
      <c r="M393" s="906"/>
      <c r="N393" s="68"/>
      <c r="P393" s="67"/>
    </row>
    <row r="394" spans="1:16" ht="12.75" customHeight="1">
      <c r="A394" s="768" t="s">
        <v>14</v>
      </c>
      <c r="B394" s="769"/>
      <c r="C394" s="111">
        <f>SUM(H394:J394)</f>
        <v>166233.47091</v>
      </c>
      <c r="D394" s="388"/>
      <c r="E394" s="414"/>
      <c r="F394" s="111">
        <v>182191</v>
      </c>
      <c r="G394" s="111">
        <v>182191</v>
      </c>
      <c r="H394" s="468">
        <v>166233.47091</v>
      </c>
      <c r="I394" s="157"/>
      <c r="J394" s="157"/>
      <c r="K394" s="157">
        <v>158334.1715</v>
      </c>
      <c r="L394" s="469">
        <v>158334.1715</v>
      </c>
      <c r="M394" s="906"/>
      <c r="N394" s="68"/>
      <c r="P394" s="67"/>
    </row>
    <row r="395" spans="1:16" ht="12.75" customHeight="1">
      <c r="A395" s="795" t="s">
        <v>15</v>
      </c>
      <c r="B395" s="796"/>
      <c r="C395" s="114">
        <f>SUM(H395:J395)</f>
        <v>0</v>
      </c>
      <c r="D395" s="408"/>
      <c r="E395" s="443"/>
      <c r="F395" s="114"/>
      <c r="G395" s="114"/>
      <c r="H395" s="113"/>
      <c r="I395" s="114"/>
      <c r="J395" s="114"/>
      <c r="K395" s="114"/>
      <c r="L395" s="410"/>
      <c r="M395" s="909"/>
      <c r="N395" s="68"/>
      <c r="P395" s="67"/>
    </row>
    <row r="396" spans="1:16" ht="12.75" customHeight="1">
      <c r="A396" s="793" t="s">
        <v>16</v>
      </c>
      <c r="B396" s="794"/>
      <c r="C396" s="104">
        <f>SUM(H396:J396)</f>
        <v>0</v>
      </c>
      <c r="D396" s="382"/>
      <c r="E396" s="457"/>
      <c r="F396" s="104"/>
      <c r="G396" s="104"/>
      <c r="H396" s="440"/>
      <c r="I396" s="104"/>
      <c r="J396" s="104"/>
      <c r="K396" s="104"/>
      <c r="L396" s="431"/>
      <c r="M396" s="470"/>
      <c r="N396" s="68"/>
      <c r="P396" s="67"/>
    </row>
    <row r="397" spans="1:16" ht="12.75" customHeight="1">
      <c r="A397" s="768" t="s">
        <v>5</v>
      </c>
      <c r="B397" s="769"/>
      <c r="C397" s="111">
        <f>SUM(H397:J397)</f>
        <v>0</v>
      </c>
      <c r="D397" s="388"/>
      <c r="E397" s="414"/>
      <c r="F397" s="111"/>
      <c r="G397" s="111"/>
      <c r="H397" s="110"/>
      <c r="I397" s="111"/>
      <c r="J397" s="111"/>
      <c r="K397" s="111"/>
      <c r="L397" s="404"/>
      <c r="M397" s="471"/>
      <c r="N397" s="68"/>
      <c r="P397" s="67"/>
    </row>
    <row r="398" spans="1:16" ht="33" customHeight="1">
      <c r="A398" s="466" t="s">
        <v>660</v>
      </c>
      <c r="B398" s="318" t="s">
        <v>367</v>
      </c>
      <c r="C398" s="111"/>
      <c r="D398" s="388">
        <v>813</v>
      </c>
      <c r="E398" s="414" t="s">
        <v>843</v>
      </c>
      <c r="F398" s="111"/>
      <c r="G398" s="111"/>
      <c r="H398" s="110"/>
      <c r="I398" s="111"/>
      <c r="J398" s="111"/>
      <c r="K398" s="111"/>
      <c r="L398" s="404"/>
      <c r="M398" s="906" t="s">
        <v>636</v>
      </c>
      <c r="N398" s="68"/>
      <c r="P398" s="67"/>
    </row>
    <row r="399" spans="1:16" ht="12.75" customHeight="1">
      <c r="A399" s="768" t="s">
        <v>47</v>
      </c>
      <c r="B399" s="769"/>
      <c r="C399" s="111">
        <f aca="true" t="shared" si="65" ref="C399:L399">SUM(C400:C404)</f>
        <v>60</v>
      </c>
      <c r="D399" s="388"/>
      <c r="E399" s="414"/>
      <c r="F399" s="111">
        <f>SUM(F400:F401)</f>
        <v>60</v>
      </c>
      <c r="G399" s="111">
        <f>SUM(G400:G401)</f>
        <v>60</v>
      </c>
      <c r="H399" s="110">
        <f t="shared" si="65"/>
        <v>60</v>
      </c>
      <c r="I399" s="111">
        <f t="shared" si="65"/>
        <v>0</v>
      </c>
      <c r="J399" s="111">
        <f t="shared" si="65"/>
        <v>0</v>
      </c>
      <c r="K399" s="111">
        <f t="shared" si="65"/>
        <v>0</v>
      </c>
      <c r="L399" s="404">
        <f t="shared" si="65"/>
        <v>0</v>
      </c>
      <c r="M399" s="906"/>
      <c r="N399" s="68"/>
      <c r="P399" s="67"/>
    </row>
    <row r="400" spans="1:16" ht="12.75" customHeight="1">
      <c r="A400" s="768" t="s">
        <v>7</v>
      </c>
      <c r="B400" s="769"/>
      <c r="C400" s="111">
        <f>SUM(H400:J400)</f>
        <v>0</v>
      </c>
      <c r="D400" s="388"/>
      <c r="E400" s="414"/>
      <c r="F400" s="111"/>
      <c r="G400" s="111"/>
      <c r="H400" s="110"/>
      <c r="I400" s="111"/>
      <c r="J400" s="111"/>
      <c r="K400" s="111"/>
      <c r="L400" s="404"/>
      <c r="M400" s="906"/>
      <c r="N400" s="68"/>
      <c r="P400" s="67"/>
    </row>
    <row r="401" spans="1:16" ht="12.75" customHeight="1">
      <c r="A401" s="768" t="s">
        <v>14</v>
      </c>
      <c r="B401" s="769"/>
      <c r="C401" s="111">
        <f>SUM(H401:J401)</f>
        <v>60</v>
      </c>
      <c r="D401" s="388"/>
      <c r="E401" s="414"/>
      <c r="F401" s="111">
        <v>60</v>
      </c>
      <c r="G401" s="111">
        <v>60</v>
      </c>
      <c r="H401" s="110">
        <v>60</v>
      </c>
      <c r="I401" s="111"/>
      <c r="J401" s="111"/>
      <c r="K401" s="111"/>
      <c r="L401" s="404"/>
      <c r="M401" s="906"/>
      <c r="N401" s="68"/>
      <c r="P401" s="67"/>
    </row>
    <row r="402" spans="1:16" ht="12.75" customHeight="1">
      <c r="A402" s="768" t="s">
        <v>15</v>
      </c>
      <c r="B402" s="769"/>
      <c r="C402" s="111">
        <f>SUM(H402:J402)</f>
        <v>0</v>
      </c>
      <c r="D402" s="388"/>
      <c r="E402" s="414"/>
      <c r="F402" s="111"/>
      <c r="G402" s="111"/>
      <c r="H402" s="110"/>
      <c r="I402" s="111"/>
      <c r="J402" s="111"/>
      <c r="K402" s="111"/>
      <c r="L402" s="404"/>
      <c r="M402" s="906"/>
      <c r="N402" s="68"/>
      <c r="P402" s="67"/>
    </row>
    <row r="403" spans="1:16" ht="12.75" customHeight="1">
      <c r="A403" s="768" t="s">
        <v>16</v>
      </c>
      <c r="B403" s="769"/>
      <c r="C403" s="111">
        <f>SUM(H403:J403)</f>
        <v>0</v>
      </c>
      <c r="D403" s="388"/>
      <c r="E403" s="414"/>
      <c r="F403" s="111"/>
      <c r="G403" s="111"/>
      <c r="H403" s="110"/>
      <c r="I403" s="111"/>
      <c r="J403" s="111"/>
      <c r="K403" s="111"/>
      <c r="L403" s="404"/>
      <c r="M403" s="407"/>
      <c r="N403" s="68"/>
      <c r="P403" s="67"/>
    </row>
    <row r="404" spans="1:16" ht="12.75" customHeight="1">
      <c r="A404" s="772" t="s">
        <v>5</v>
      </c>
      <c r="B404" s="773"/>
      <c r="C404" s="148">
        <f>SUM(H404:J404)</f>
        <v>0</v>
      </c>
      <c r="D404" s="434"/>
      <c r="E404" s="456"/>
      <c r="F404" s="114"/>
      <c r="G404" s="114"/>
      <c r="H404" s="441"/>
      <c r="I404" s="148"/>
      <c r="J404" s="148"/>
      <c r="K404" s="148"/>
      <c r="L404" s="436"/>
      <c r="M404" s="437"/>
      <c r="N404" s="68"/>
      <c r="P404" s="67"/>
    </row>
    <row r="405" spans="1:16" ht="84" customHeight="1">
      <c r="A405" s="380" t="s">
        <v>661</v>
      </c>
      <c r="B405" s="317" t="s">
        <v>369</v>
      </c>
      <c r="C405" s="105"/>
      <c r="D405" s="401">
        <v>813</v>
      </c>
      <c r="E405" s="455" t="s">
        <v>858</v>
      </c>
      <c r="F405" s="104"/>
      <c r="G405" s="104"/>
      <c r="H405" s="384"/>
      <c r="I405" s="105"/>
      <c r="J405" s="105"/>
      <c r="K405" s="105"/>
      <c r="L405" s="403"/>
      <c r="M405" s="905" t="s">
        <v>662</v>
      </c>
      <c r="N405" s="68"/>
      <c r="P405" s="67"/>
    </row>
    <row r="406" spans="1:16" ht="12.75" customHeight="1">
      <c r="A406" s="768" t="s">
        <v>47</v>
      </c>
      <c r="B406" s="769"/>
      <c r="C406" s="111">
        <f aca="true" t="shared" si="66" ref="C406:L406">SUM(C407:C411)</f>
        <v>0</v>
      </c>
      <c r="D406" s="388"/>
      <c r="E406" s="414"/>
      <c r="F406" s="111">
        <f>SUM(F408)</f>
        <v>14526</v>
      </c>
      <c r="G406" s="111">
        <f>SUM(G408)</f>
        <v>14526</v>
      </c>
      <c r="H406" s="110">
        <f t="shared" si="66"/>
        <v>0</v>
      </c>
      <c r="I406" s="111">
        <f t="shared" si="66"/>
        <v>0</v>
      </c>
      <c r="J406" s="111">
        <f t="shared" si="66"/>
        <v>0</v>
      </c>
      <c r="K406" s="111">
        <f t="shared" si="66"/>
        <v>0</v>
      </c>
      <c r="L406" s="404">
        <f t="shared" si="66"/>
        <v>0</v>
      </c>
      <c r="M406" s="906"/>
      <c r="N406" s="68"/>
      <c r="P406" s="67"/>
    </row>
    <row r="407" spans="1:16" ht="12.75" customHeight="1">
      <c r="A407" s="768" t="s">
        <v>7</v>
      </c>
      <c r="B407" s="769"/>
      <c r="C407" s="111">
        <f>SUM(H407:J407)</f>
        <v>0</v>
      </c>
      <c r="D407" s="388"/>
      <c r="E407" s="414"/>
      <c r="F407" s="153"/>
      <c r="G407" s="153"/>
      <c r="H407" s="110"/>
      <c r="I407" s="111"/>
      <c r="J407" s="111"/>
      <c r="K407" s="111"/>
      <c r="L407" s="404"/>
      <c r="M407" s="906"/>
      <c r="N407" s="68"/>
      <c r="P407" s="67"/>
    </row>
    <row r="408" spans="1:16" ht="12.75" customHeight="1">
      <c r="A408" s="768" t="s">
        <v>14</v>
      </c>
      <c r="B408" s="769"/>
      <c r="C408" s="111">
        <f>SUM(H408:J408)</f>
        <v>0</v>
      </c>
      <c r="D408" s="388"/>
      <c r="E408" s="414"/>
      <c r="F408" s="111">
        <v>14526</v>
      </c>
      <c r="G408" s="111">
        <v>14526</v>
      </c>
      <c r="H408" s="110">
        <v>0</v>
      </c>
      <c r="I408" s="111"/>
      <c r="J408" s="111"/>
      <c r="K408" s="111"/>
      <c r="L408" s="404"/>
      <c r="M408" s="906"/>
      <c r="N408" s="68"/>
      <c r="P408" s="67"/>
    </row>
    <row r="409" spans="1:16" ht="12.75" customHeight="1">
      <c r="A409" s="768" t="s">
        <v>15</v>
      </c>
      <c r="B409" s="769"/>
      <c r="C409" s="111">
        <f>SUM(H409:J409)</f>
        <v>0</v>
      </c>
      <c r="D409" s="388"/>
      <c r="E409" s="414"/>
      <c r="F409" s="153"/>
      <c r="G409" s="153"/>
      <c r="H409" s="110"/>
      <c r="I409" s="111"/>
      <c r="J409" s="111"/>
      <c r="K409" s="111"/>
      <c r="L409" s="404"/>
      <c r="M409" s="906"/>
      <c r="N409" s="68"/>
      <c r="P409" s="67"/>
    </row>
    <row r="410" spans="1:16" ht="12.75" customHeight="1">
      <c r="A410" s="768" t="s">
        <v>16</v>
      </c>
      <c r="B410" s="769"/>
      <c r="C410" s="111">
        <f>SUM(H410:J410)</f>
        <v>0</v>
      </c>
      <c r="D410" s="388"/>
      <c r="E410" s="414"/>
      <c r="F410" s="153"/>
      <c r="G410" s="153"/>
      <c r="H410" s="110"/>
      <c r="I410" s="111"/>
      <c r="J410" s="111"/>
      <c r="K410" s="111"/>
      <c r="L410" s="404"/>
      <c r="M410" s="407"/>
      <c r="N410" s="68"/>
      <c r="P410" s="67"/>
    </row>
    <row r="411" spans="1:16" ht="12.75" customHeight="1">
      <c r="A411" s="795" t="s">
        <v>5</v>
      </c>
      <c r="B411" s="796"/>
      <c r="C411" s="114">
        <f>SUM(H411:J411)</f>
        <v>0</v>
      </c>
      <c r="D411" s="408"/>
      <c r="E411" s="443"/>
      <c r="F411" s="154"/>
      <c r="G411" s="154"/>
      <c r="H411" s="113"/>
      <c r="I411" s="114"/>
      <c r="J411" s="114"/>
      <c r="K411" s="114"/>
      <c r="L411" s="410"/>
      <c r="M411" s="411"/>
      <c r="N411" s="68"/>
      <c r="P411" s="67"/>
    </row>
    <row r="412" spans="1:16" ht="29.25">
      <c r="A412" s="380" t="s">
        <v>663</v>
      </c>
      <c r="B412" s="317" t="s">
        <v>371</v>
      </c>
      <c r="C412" s="105"/>
      <c r="D412" s="401"/>
      <c r="E412" s="455"/>
      <c r="F412" s="155"/>
      <c r="G412" s="155"/>
      <c r="H412" s="384"/>
      <c r="I412" s="105"/>
      <c r="J412" s="105"/>
      <c r="K412" s="105"/>
      <c r="L412" s="403"/>
      <c r="M412" s="472"/>
      <c r="N412" s="68"/>
      <c r="P412" s="67"/>
    </row>
    <row r="413" spans="1:16" ht="12.75" customHeight="1">
      <c r="A413" s="768" t="s">
        <v>47</v>
      </c>
      <c r="B413" s="769"/>
      <c r="C413" s="153">
        <f aca="true" t="shared" si="67" ref="C413:L413">SUM(C414:C418)</f>
        <v>676651.9714599999</v>
      </c>
      <c r="D413" s="445"/>
      <c r="E413" s="458"/>
      <c r="F413" s="111">
        <f>SUM(F414:F416)</f>
        <v>725202.068</v>
      </c>
      <c r="G413" s="111">
        <f>SUM(G414:G416)</f>
        <v>725202.068</v>
      </c>
      <c r="H413" s="267">
        <f>SUM(H414:H418)</f>
        <v>486531.83605999994</v>
      </c>
      <c r="I413" s="153">
        <f t="shared" si="67"/>
        <v>95060.0677</v>
      </c>
      <c r="J413" s="153">
        <f t="shared" si="67"/>
        <v>95060.0677</v>
      </c>
      <c r="K413" s="153">
        <f t="shared" si="67"/>
        <v>477837.55953</v>
      </c>
      <c r="L413" s="390">
        <f t="shared" si="67"/>
        <v>458330.60168</v>
      </c>
      <c r="M413" s="471"/>
      <c r="N413" s="68"/>
      <c r="P413" s="67"/>
    </row>
    <row r="414" spans="1:16" ht="12.75" customHeight="1">
      <c r="A414" s="768" t="s">
        <v>7</v>
      </c>
      <c r="B414" s="769"/>
      <c r="C414" s="153">
        <f>SUM(H414:J414)</f>
        <v>232533.22619</v>
      </c>
      <c r="D414" s="445"/>
      <c r="E414" s="458"/>
      <c r="F414" s="111">
        <v>0</v>
      </c>
      <c r="G414" s="111">
        <v>0</v>
      </c>
      <c r="H414" s="267">
        <f aca="true" t="shared" si="68" ref="H414:L416">H421+H488+H513+H526+H533+H538+H543+H549</f>
        <v>232533.22619</v>
      </c>
      <c r="I414" s="153">
        <f t="shared" si="68"/>
        <v>0</v>
      </c>
      <c r="J414" s="153">
        <f t="shared" si="68"/>
        <v>0</v>
      </c>
      <c r="K414" s="153">
        <f t="shared" si="68"/>
        <v>232533.22619</v>
      </c>
      <c r="L414" s="390">
        <f t="shared" si="68"/>
        <v>232533.22619</v>
      </c>
      <c r="M414" s="471"/>
      <c r="N414" s="68"/>
      <c r="P414" s="67"/>
    </row>
    <row r="415" spans="1:16" ht="12.75" customHeight="1">
      <c r="A415" s="768" t="s">
        <v>14</v>
      </c>
      <c r="B415" s="769"/>
      <c r="C415" s="153">
        <f>SUM(H415:J415)</f>
        <v>441709.5553</v>
      </c>
      <c r="D415" s="445"/>
      <c r="E415" s="458"/>
      <c r="F415" s="111">
        <f>F422+F489+F514+F527</f>
        <v>723813.52</v>
      </c>
      <c r="G415" s="111">
        <f>G422+G489+G514+G527</f>
        <v>723813.52</v>
      </c>
      <c r="H415" s="267">
        <f t="shared" si="68"/>
        <v>251589.41989999998</v>
      </c>
      <c r="I415" s="153">
        <f t="shared" si="68"/>
        <v>95060.0677</v>
      </c>
      <c r="J415" s="153">
        <f t="shared" si="68"/>
        <v>95060.0677</v>
      </c>
      <c r="K415" s="153">
        <f t="shared" si="68"/>
        <v>242895.14337</v>
      </c>
      <c r="L415" s="390">
        <f t="shared" si="68"/>
        <v>223388.18552000003</v>
      </c>
      <c r="M415" s="471"/>
      <c r="N415" s="68"/>
      <c r="P415" s="67"/>
    </row>
    <row r="416" spans="1:16" ht="12.75" customHeight="1">
      <c r="A416" s="772" t="s">
        <v>15</v>
      </c>
      <c r="B416" s="773"/>
      <c r="C416" s="154">
        <f>SUM(H416:J416)</f>
        <v>2409.18997</v>
      </c>
      <c r="D416" s="452"/>
      <c r="E416" s="473"/>
      <c r="F416" s="111">
        <f>F423</f>
        <v>1388.548</v>
      </c>
      <c r="G416" s="111">
        <f>G423</f>
        <v>1388.548</v>
      </c>
      <c r="H416" s="267">
        <f t="shared" si="68"/>
        <v>2409.18997</v>
      </c>
      <c r="I416" s="153">
        <f t="shared" si="68"/>
        <v>0</v>
      </c>
      <c r="J416" s="153">
        <f t="shared" si="68"/>
        <v>0</v>
      </c>
      <c r="K416" s="153">
        <f t="shared" si="68"/>
        <v>2409.18997</v>
      </c>
      <c r="L416" s="390">
        <f t="shared" si="68"/>
        <v>2409.18997</v>
      </c>
      <c r="M416" s="267">
        <f>M423+M490+M515+M528+M535+M540+M545+M551</f>
        <v>0</v>
      </c>
      <c r="N416" s="68"/>
      <c r="P416" s="67"/>
    </row>
    <row r="417" spans="1:16" ht="18.75" customHeight="1">
      <c r="A417" s="774" t="s">
        <v>558</v>
      </c>
      <c r="B417" s="775"/>
      <c r="C417" s="155">
        <f>SUM(H417:J417)</f>
        <v>0</v>
      </c>
      <c r="D417" s="449"/>
      <c r="E417" s="461"/>
      <c r="F417" s="111"/>
      <c r="G417" s="111"/>
      <c r="H417" s="267">
        <f>H424+H491+H516+H529+H536+H541+H546</f>
        <v>0</v>
      </c>
      <c r="I417" s="153">
        <f>I424+I491+I516+I529+I536+I541+I546</f>
        <v>0</v>
      </c>
      <c r="J417" s="153">
        <f>J424+J491+J516+J529+J536+J541+J546</f>
        <v>0</v>
      </c>
      <c r="K417" s="153">
        <f>K424+K491+K516+K529+K536+K541+K546</f>
        <v>0</v>
      </c>
      <c r="L417" s="390">
        <f>L424+L491+L516+L529+L536+L541+L546</f>
        <v>0</v>
      </c>
      <c r="M417" s="460">
        <f>M565</f>
        <v>0</v>
      </c>
      <c r="N417" s="68"/>
      <c r="P417" s="67"/>
    </row>
    <row r="418" spans="1:16" ht="12.75" customHeight="1">
      <c r="A418" s="829" t="s">
        <v>5</v>
      </c>
      <c r="B418" s="830"/>
      <c r="C418" s="156">
        <f>SUM(H418:J418)</f>
        <v>0</v>
      </c>
      <c r="D418" s="474"/>
      <c r="E418" s="475"/>
      <c r="F418" s="114"/>
      <c r="G418" s="114"/>
      <c r="H418" s="476">
        <f>H425+H492+H517+H530</f>
        <v>0</v>
      </c>
      <c r="I418" s="156"/>
      <c r="J418" s="156"/>
      <c r="K418" s="161"/>
      <c r="L418" s="454"/>
      <c r="M418" s="477"/>
      <c r="N418" s="68"/>
      <c r="P418" s="67"/>
    </row>
    <row r="419" spans="1:16" s="165" customFormat="1" ht="37.5" customHeight="1">
      <c r="A419" s="380" t="s">
        <v>664</v>
      </c>
      <c r="B419" s="317" t="s">
        <v>372</v>
      </c>
      <c r="C419" s="105"/>
      <c r="D419" s="401">
        <v>812</v>
      </c>
      <c r="E419" s="455" t="s">
        <v>859</v>
      </c>
      <c r="F419" s="104"/>
      <c r="G419" s="104"/>
      <c r="H419" s="384"/>
      <c r="I419" s="105"/>
      <c r="J419" s="105"/>
      <c r="K419" s="105"/>
      <c r="L419" s="403"/>
      <c r="M419" s="905" t="s">
        <v>665</v>
      </c>
      <c r="N419" s="68"/>
      <c r="P419" s="67"/>
    </row>
    <row r="420" spans="1:16" s="165" customFormat="1" ht="12.75" customHeight="1">
      <c r="A420" s="768" t="s">
        <v>47</v>
      </c>
      <c r="B420" s="769"/>
      <c r="C420" s="111">
        <f aca="true" t="shared" si="69" ref="C420:L420">SUM(C421:C425)</f>
        <v>250279.31470999998</v>
      </c>
      <c r="D420" s="388"/>
      <c r="E420" s="414"/>
      <c r="F420" s="111">
        <f>SUM(F421:F423)</f>
        <v>334978.118</v>
      </c>
      <c r="G420" s="111">
        <f>SUM(G421:G423)</f>
        <v>334978.118</v>
      </c>
      <c r="H420" s="110">
        <f t="shared" si="69"/>
        <v>250279.31470999998</v>
      </c>
      <c r="I420" s="111">
        <f t="shared" si="69"/>
        <v>0</v>
      </c>
      <c r="J420" s="111">
        <f t="shared" si="69"/>
        <v>0</v>
      </c>
      <c r="K420" s="111">
        <f t="shared" si="69"/>
        <v>244900.53908</v>
      </c>
      <c r="L420" s="404">
        <f t="shared" si="69"/>
        <v>244900.53908</v>
      </c>
      <c r="M420" s="906"/>
      <c r="N420" s="68"/>
      <c r="P420" s="67"/>
    </row>
    <row r="421" spans="1:16" s="165" customFormat="1" ht="12.75" customHeight="1">
      <c r="A421" s="768" t="s">
        <v>7</v>
      </c>
      <c r="B421" s="769"/>
      <c r="C421" s="111">
        <f>SUM(H421:J421)</f>
        <v>197868.16558</v>
      </c>
      <c r="D421" s="388"/>
      <c r="E421" s="414"/>
      <c r="F421" s="111"/>
      <c r="G421" s="111"/>
      <c r="H421" s="110">
        <f>H428+H434+H440+H447+H454+H461+H468+H475+H482</f>
        <v>197868.16558</v>
      </c>
      <c r="I421" s="111">
        <f>I428+I434+I440+I447+I454+I461+I468+I475+I482</f>
        <v>0</v>
      </c>
      <c r="J421" s="111">
        <f>J428+J434+J440+J447+J454+J461+J468+J475+J482</f>
        <v>0</v>
      </c>
      <c r="K421" s="111">
        <f>K428+K434+K440+K447+K454+K461+K468+K475+K482</f>
        <v>197868.16558</v>
      </c>
      <c r="L421" s="404">
        <f>L428+L434+L440+L447+L454+L461+L468+L475+L482</f>
        <v>197868.16558</v>
      </c>
      <c r="M421" s="906"/>
      <c r="N421" s="68"/>
      <c r="P421" s="67"/>
    </row>
    <row r="422" spans="1:16" s="165" customFormat="1" ht="12.75" customHeight="1">
      <c r="A422" s="768" t="s">
        <v>14</v>
      </c>
      <c r="B422" s="769"/>
      <c r="C422" s="111">
        <f>SUM(H422:J422)</f>
        <v>51079.30047</v>
      </c>
      <c r="D422" s="388"/>
      <c r="E422" s="414"/>
      <c r="F422" s="111">
        <v>333589.57</v>
      </c>
      <c r="G422" s="111">
        <v>333589.57</v>
      </c>
      <c r="H422" s="110">
        <f>H429+H435+H441+H448+H455+H462+H469+H476+H483</f>
        <v>51079.30047</v>
      </c>
      <c r="I422" s="111">
        <f aca="true" t="shared" si="70" ref="I422:L423">I429+I435+I441+I448+I455+I462+I469+I476+I483</f>
        <v>0</v>
      </c>
      <c r="J422" s="111">
        <f t="shared" si="70"/>
        <v>0</v>
      </c>
      <c r="K422" s="111">
        <f t="shared" si="70"/>
        <v>45700.524840000005</v>
      </c>
      <c r="L422" s="404">
        <f t="shared" si="70"/>
        <v>45700.524840000005</v>
      </c>
      <c r="M422" s="906"/>
      <c r="N422" s="68"/>
      <c r="P422" s="67"/>
    </row>
    <row r="423" spans="1:16" s="165" customFormat="1" ht="12.75" customHeight="1">
      <c r="A423" s="795" t="s">
        <v>15</v>
      </c>
      <c r="B423" s="796"/>
      <c r="C423" s="114">
        <f>SUM(H423:J423)</f>
        <v>1331.8486599999999</v>
      </c>
      <c r="D423" s="408"/>
      <c r="E423" s="443"/>
      <c r="F423" s="114">
        <v>1388.548</v>
      </c>
      <c r="G423" s="114">
        <v>1388.548</v>
      </c>
      <c r="H423" s="113">
        <f>H430+H436+H442+H449+H456+H463+H470+H477+H484</f>
        <v>1331.8486599999999</v>
      </c>
      <c r="I423" s="114">
        <f t="shared" si="70"/>
        <v>0</v>
      </c>
      <c r="J423" s="114">
        <f t="shared" si="70"/>
        <v>0</v>
      </c>
      <c r="K423" s="114">
        <f t="shared" si="70"/>
        <v>1331.8486599999999</v>
      </c>
      <c r="L423" s="410">
        <f t="shared" si="70"/>
        <v>1331.8486599999999</v>
      </c>
      <c r="M423" s="909"/>
      <c r="N423" s="68"/>
      <c r="P423" s="67"/>
    </row>
    <row r="424" spans="1:16" s="165" customFormat="1" ht="12.75" customHeight="1">
      <c r="A424" s="831" t="s">
        <v>16</v>
      </c>
      <c r="B424" s="832"/>
      <c r="C424" s="166">
        <f>SUM(H424:J424)</f>
        <v>0</v>
      </c>
      <c r="D424" s="478"/>
      <c r="E424" s="479"/>
      <c r="F424" s="104"/>
      <c r="G424" s="104"/>
      <c r="H424" s="480"/>
      <c r="I424" s="166"/>
      <c r="J424" s="166"/>
      <c r="K424" s="166"/>
      <c r="L424" s="481"/>
      <c r="M424" s="482"/>
      <c r="N424" s="68"/>
      <c r="P424" s="67"/>
    </row>
    <row r="425" spans="1:16" s="165" customFormat="1" ht="12.75" customHeight="1">
      <c r="A425" s="833" t="s">
        <v>5</v>
      </c>
      <c r="B425" s="834"/>
      <c r="C425" s="170">
        <f>SUM(H425:J425)</f>
        <v>0</v>
      </c>
      <c r="D425" s="483"/>
      <c r="E425" s="484"/>
      <c r="F425" s="111"/>
      <c r="G425" s="111"/>
      <c r="H425" s="485"/>
      <c r="I425" s="170"/>
      <c r="J425" s="170"/>
      <c r="K425" s="170"/>
      <c r="L425" s="486"/>
      <c r="M425" s="487"/>
      <c r="N425" s="68"/>
      <c r="P425" s="67"/>
    </row>
    <row r="426" spans="1:16" s="165" customFormat="1" ht="30.75" customHeight="1">
      <c r="A426" s="488" t="s">
        <v>375</v>
      </c>
      <c r="B426" s="331" t="s">
        <v>374</v>
      </c>
      <c r="C426" s="185"/>
      <c r="D426" s="434"/>
      <c r="E426" s="435"/>
      <c r="F426" s="148"/>
      <c r="G426" s="148"/>
      <c r="H426" s="489"/>
      <c r="I426" s="174"/>
      <c r="J426" s="174"/>
      <c r="K426" s="105"/>
      <c r="L426" s="490"/>
      <c r="M426" s="491"/>
      <c r="N426" s="68"/>
      <c r="P426" s="67"/>
    </row>
    <row r="427" spans="1:16" s="165" customFormat="1" ht="12.75" customHeight="1">
      <c r="A427" s="837" t="s">
        <v>47</v>
      </c>
      <c r="B427" s="838"/>
      <c r="C427" s="175"/>
      <c r="D427" s="341"/>
      <c r="E427" s="202"/>
      <c r="F427" s="175"/>
      <c r="G427" s="175"/>
      <c r="H427" s="175">
        <f>SUM(H428:H430)</f>
        <v>98780.49604</v>
      </c>
      <c r="I427" s="175">
        <f>SUM(I428:I430)</f>
        <v>0</v>
      </c>
      <c r="J427" s="175">
        <f>SUM(J428:J430)</f>
        <v>0</v>
      </c>
      <c r="K427" s="175">
        <f>SUM(K428:K430)</f>
        <v>98780.49604</v>
      </c>
      <c r="L427" s="492">
        <f>SUM(L428:L430)</f>
        <v>98780.49604</v>
      </c>
      <c r="M427" s="426"/>
      <c r="N427" s="68"/>
      <c r="P427" s="67"/>
    </row>
    <row r="428" spans="1:16" s="165" customFormat="1" ht="12.75" customHeight="1">
      <c r="A428" s="837" t="s">
        <v>7</v>
      </c>
      <c r="B428" s="838"/>
      <c r="C428" s="175"/>
      <c r="D428" s="341"/>
      <c r="E428" s="202"/>
      <c r="F428" s="175"/>
      <c r="G428" s="175"/>
      <c r="H428" s="175">
        <v>92261.55253</v>
      </c>
      <c r="I428" s="175"/>
      <c r="J428" s="175"/>
      <c r="K428" s="175">
        <v>92261.55253</v>
      </c>
      <c r="L428" s="492">
        <v>92261.55253</v>
      </c>
      <c r="M428" s="426"/>
      <c r="N428" s="68"/>
      <c r="P428" s="67"/>
    </row>
    <row r="429" spans="1:16" s="165" customFormat="1" ht="12.75" customHeight="1">
      <c r="A429" s="837" t="s">
        <v>14</v>
      </c>
      <c r="B429" s="838"/>
      <c r="C429" s="175"/>
      <c r="D429" s="341"/>
      <c r="E429" s="202"/>
      <c r="F429" s="175"/>
      <c r="G429" s="175"/>
      <c r="H429" s="175">
        <v>5995.65302</v>
      </c>
      <c r="I429" s="175"/>
      <c r="J429" s="175"/>
      <c r="K429" s="175">
        <v>5995.65302</v>
      </c>
      <c r="L429" s="492">
        <v>5995.65302</v>
      </c>
      <c r="M429" s="426"/>
      <c r="N429" s="68"/>
      <c r="P429" s="67"/>
    </row>
    <row r="430" spans="1:16" s="165" customFormat="1" ht="12.75" customHeight="1">
      <c r="A430" s="837" t="s">
        <v>15</v>
      </c>
      <c r="B430" s="838"/>
      <c r="C430" s="175"/>
      <c r="D430" s="341"/>
      <c r="E430" s="202"/>
      <c r="F430" s="175"/>
      <c r="G430" s="175"/>
      <c r="H430" s="175">
        <v>523.29049</v>
      </c>
      <c r="I430" s="175"/>
      <c r="J430" s="175"/>
      <c r="K430" s="175">
        <v>523.29049</v>
      </c>
      <c r="L430" s="492">
        <v>523.29049</v>
      </c>
      <c r="M430" s="426"/>
      <c r="N430" s="68"/>
      <c r="P430" s="67"/>
    </row>
    <row r="431" spans="1:16" s="165" customFormat="1" ht="42.75" customHeight="1">
      <c r="A431" s="493"/>
      <c r="B431" s="176" t="s">
        <v>376</v>
      </c>
      <c r="C431" s="122"/>
      <c r="D431" s="382"/>
      <c r="E431" s="383"/>
      <c r="F431" s="104"/>
      <c r="G431" s="104"/>
      <c r="H431" s="494" t="s">
        <v>560</v>
      </c>
      <c r="I431" s="178" t="s">
        <v>560</v>
      </c>
      <c r="J431" s="179" t="s">
        <v>560</v>
      </c>
      <c r="K431" s="180" t="s">
        <v>560</v>
      </c>
      <c r="L431" s="495" t="s">
        <v>560</v>
      </c>
      <c r="M431" s="273"/>
      <c r="N431" s="68"/>
      <c r="P431" s="67"/>
    </row>
    <row r="432" spans="1:16" s="165" customFormat="1" ht="25.5" customHeight="1">
      <c r="A432" s="488" t="s">
        <v>378</v>
      </c>
      <c r="B432" s="331" t="s">
        <v>377</v>
      </c>
      <c r="C432" s="185"/>
      <c r="D432" s="434"/>
      <c r="E432" s="435"/>
      <c r="F432" s="148"/>
      <c r="G432" s="148"/>
      <c r="H432" s="489"/>
      <c r="I432" s="174"/>
      <c r="J432" s="174"/>
      <c r="K432" s="174"/>
      <c r="L432" s="490"/>
      <c r="M432" s="491"/>
      <c r="N432" s="68"/>
      <c r="P432" s="67"/>
    </row>
    <row r="433" spans="1:16" s="165" customFormat="1" ht="12.75" customHeight="1">
      <c r="A433" s="837" t="s">
        <v>47</v>
      </c>
      <c r="B433" s="838"/>
      <c r="C433" s="175"/>
      <c r="D433" s="341"/>
      <c r="E433" s="202"/>
      <c r="F433" s="175"/>
      <c r="G433" s="175"/>
      <c r="H433" s="175">
        <f>SUM(H434:H436)</f>
        <v>132829.73164</v>
      </c>
      <c r="I433" s="175">
        <f>SUM(I434:I436)</f>
        <v>0</v>
      </c>
      <c r="J433" s="175">
        <f>SUM(J434:J436)</f>
        <v>0</v>
      </c>
      <c r="K433" s="175">
        <f>SUM(K434:K436)</f>
        <v>132829.73164</v>
      </c>
      <c r="L433" s="492">
        <f>SUM(L434:L436)</f>
        <v>132829.73164</v>
      </c>
      <c r="M433" s="426"/>
      <c r="N433" s="68"/>
      <c r="P433" s="67"/>
    </row>
    <row r="434" spans="1:16" s="165" customFormat="1" ht="12.75" customHeight="1">
      <c r="A434" s="837" t="s">
        <v>7</v>
      </c>
      <c r="B434" s="838"/>
      <c r="C434" s="175"/>
      <c r="D434" s="341"/>
      <c r="E434" s="202"/>
      <c r="F434" s="175"/>
      <c r="G434" s="175"/>
      <c r="H434" s="175">
        <v>105606.61305</v>
      </c>
      <c r="I434" s="175"/>
      <c r="J434" s="175"/>
      <c r="K434" s="175">
        <v>105606.61305</v>
      </c>
      <c r="L434" s="492">
        <v>105606.61305</v>
      </c>
      <c r="M434" s="426"/>
      <c r="N434" s="68"/>
      <c r="P434" s="67"/>
    </row>
    <row r="435" spans="1:16" s="165" customFormat="1" ht="12.75" customHeight="1">
      <c r="A435" s="837" t="s">
        <v>14</v>
      </c>
      <c r="B435" s="838"/>
      <c r="C435" s="175"/>
      <c r="D435" s="341"/>
      <c r="E435" s="202"/>
      <c r="F435" s="175"/>
      <c r="G435" s="175"/>
      <c r="H435" s="175">
        <v>26444.487</v>
      </c>
      <c r="I435" s="175"/>
      <c r="J435" s="175"/>
      <c r="K435" s="175">
        <v>26444.487</v>
      </c>
      <c r="L435" s="492">
        <v>26444.487</v>
      </c>
      <c r="M435" s="426"/>
      <c r="N435" s="68"/>
      <c r="P435" s="67"/>
    </row>
    <row r="436" spans="1:16" s="165" customFormat="1" ht="11.25" customHeight="1">
      <c r="A436" s="837" t="s">
        <v>15</v>
      </c>
      <c r="B436" s="838"/>
      <c r="C436" s="175"/>
      <c r="D436" s="341"/>
      <c r="E436" s="202"/>
      <c r="F436" s="175"/>
      <c r="G436" s="175"/>
      <c r="H436" s="175">
        <v>778.63159</v>
      </c>
      <c r="I436" s="175"/>
      <c r="J436" s="175"/>
      <c r="K436" s="175">
        <v>778.63159</v>
      </c>
      <c r="L436" s="492">
        <v>778.63159</v>
      </c>
      <c r="M436" s="422"/>
      <c r="N436" s="68"/>
      <c r="P436" s="67"/>
    </row>
    <row r="437" spans="1:16" s="165" customFormat="1" ht="41.25" customHeight="1">
      <c r="A437" s="496"/>
      <c r="B437" s="176" t="s">
        <v>668</v>
      </c>
      <c r="C437" s="122"/>
      <c r="D437" s="382"/>
      <c r="E437" s="383"/>
      <c r="F437" s="104"/>
      <c r="G437" s="104"/>
      <c r="H437" s="494" t="s">
        <v>560</v>
      </c>
      <c r="I437" s="178" t="s">
        <v>560</v>
      </c>
      <c r="J437" s="179" t="s">
        <v>560</v>
      </c>
      <c r="K437" s="180" t="s">
        <v>560</v>
      </c>
      <c r="L437" s="495" t="s">
        <v>560</v>
      </c>
      <c r="M437" s="273"/>
      <c r="N437" s="68"/>
      <c r="P437" s="67"/>
    </row>
    <row r="438" spans="1:16" s="165" customFormat="1" ht="31.5" customHeight="1">
      <c r="A438" s="488" t="s">
        <v>381</v>
      </c>
      <c r="B438" s="331" t="s">
        <v>669</v>
      </c>
      <c r="C438" s="185"/>
      <c r="D438" s="434"/>
      <c r="E438" s="435"/>
      <c r="F438" s="148"/>
      <c r="G438" s="148"/>
      <c r="H438" s="489"/>
      <c r="I438" s="174"/>
      <c r="J438" s="174"/>
      <c r="K438" s="174"/>
      <c r="L438" s="490"/>
      <c r="M438" s="491"/>
      <c r="N438" s="68"/>
      <c r="P438" s="67"/>
    </row>
    <row r="439" spans="1:16" s="165" customFormat="1" ht="12.75" customHeight="1">
      <c r="A439" s="837" t="s">
        <v>47</v>
      </c>
      <c r="B439" s="838"/>
      <c r="C439" s="175"/>
      <c r="D439" s="341"/>
      <c r="E439" s="202"/>
      <c r="F439" s="175"/>
      <c r="G439" s="175"/>
      <c r="H439" s="175">
        <f>SUM(H440:H442)</f>
        <v>0</v>
      </c>
      <c r="I439" s="175">
        <f>SUM(I440:I442)</f>
        <v>0</v>
      </c>
      <c r="J439" s="175">
        <f>SUM(J440:J442)</f>
        <v>0</v>
      </c>
      <c r="K439" s="175">
        <f>SUM(K440:K442)</f>
        <v>0</v>
      </c>
      <c r="L439" s="492">
        <f>SUM(L440:L442)</f>
        <v>0</v>
      </c>
      <c r="M439" s="426"/>
      <c r="N439" s="68"/>
      <c r="P439" s="67"/>
    </row>
    <row r="440" spans="1:16" s="165" customFormat="1" ht="12.75" customHeight="1">
      <c r="A440" s="837" t="s">
        <v>7</v>
      </c>
      <c r="B440" s="838"/>
      <c r="C440" s="175"/>
      <c r="D440" s="341"/>
      <c r="E440" s="202"/>
      <c r="F440" s="175"/>
      <c r="G440" s="175"/>
      <c r="H440" s="175"/>
      <c r="I440" s="175"/>
      <c r="J440" s="175"/>
      <c r="K440" s="175"/>
      <c r="L440" s="492"/>
      <c r="M440" s="426"/>
      <c r="N440" s="68"/>
      <c r="P440" s="67"/>
    </row>
    <row r="441" spans="1:16" s="165" customFormat="1" ht="12.75" customHeight="1">
      <c r="A441" s="837" t="s">
        <v>14</v>
      </c>
      <c r="B441" s="838"/>
      <c r="C441" s="175"/>
      <c r="D441" s="341"/>
      <c r="E441" s="202"/>
      <c r="F441" s="175"/>
      <c r="G441" s="175"/>
      <c r="H441" s="175">
        <v>0</v>
      </c>
      <c r="I441" s="175"/>
      <c r="J441" s="175"/>
      <c r="K441" s="175">
        <v>0</v>
      </c>
      <c r="L441" s="492">
        <v>0</v>
      </c>
      <c r="M441" s="426"/>
      <c r="N441" s="68"/>
      <c r="P441" s="67"/>
    </row>
    <row r="442" spans="1:16" s="165" customFormat="1" ht="12.75" customHeight="1">
      <c r="A442" s="837" t="s">
        <v>15</v>
      </c>
      <c r="B442" s="838"/>
      <c r="C442" s="175"/>
      <c r="D442" s="341"/>
      <c r="E442" s="202"/>
      <c r="F442" s="497"/>
      <c r="G442" s="497"/>
      <c r="H442" s="175"/>
      <c r="I442" s="175"/>
      <c r="J442" s="175"/>
      <c r="K442" s="175"/>
      <c r="L442" s="492"/>
      <c r="M442" s="422"/>
      <c r="N442" s="68"/>
      <c r="P442" s="67"/>
    </row>
    <row r="443" spans="1:16" s="165" customFormat="1" ht="39" customHeight="1">
      <c r="A443" s="498"/>
      <c r="B443" s="499" t="s">
        <v>382</v>
      </c>
      <c r="C443" s="500"/>
      <c r="D443" s="382"/>
      <c r="E443" s="383"/>
      <c r="F443" s="155"/>
      <c r="G443" s="155"/>
      <c r="H443" s="300" t="s">
        <v>560</v>
      </c>
      <c r="I443" s="56" t="s">
        <v>560</v>
      </c>
      <c r="J443" s="299" t="s">
        <v>560</v>
      </c>
      <c r="K443" s="335" t="s">
        <v>560</v>
      </c>
      <c r="L443" s="501" t="s">
        <v>560</v>
      </c>
      <c r="M443" s="273"/>
      <c r="N443" s="68"/>
      <c r="P443" s="67"/>
    </row>
    <row r="444" spans="1:16" s="165" customFormat="1" ht="39.75" customHeight="1">
      <c r="A444" s="463"/>
      <c r="B444" s="183" t="s">
        <v>383</v>
      </c>
      <c r="C444" s="122"/>
      <c r="D444" s="388"/>
      <c r="E444" s="389"/>
      <c r="F444" s="153"/>
      <c r="G444" s="153"/>
      <c r="H444" s="494" t="s">
        <v>560</v>
      </c>
      <c r="I444" s="178" t="s">
        <v>560</v>
      </c>
      <c r="J444" s="179" t="s">
        <v>560</v>
      </c>
      <c r="K444" s="180" t="s">
        <v>560</v>
      </c>
      <c r="L444" s="495" t="s">
        <v>560</v>
      </c>
      <c r="M444" s="273"/>
      <c r="N444" s="68"/>
      <c r="P444" s="67"/>
    </row>
    <row r="445" spans="1:16" s="165" customFormat="1" ht="36" customHeight="1">
      <c r="A445" s="488" t="s">
        <v>385</v>
      </c>
      <c r="B445" s="331" t="s">
        <v>384</v>
      </c>
      <c r="C445" s="185"/>
      <c r="D445" s="434"/>
      <c r="E445" s="435"/>
      <c r="F445" s="156"/>
      <c r="G445" s="156"/>
      <c r="H445" s="489"/>
      <c r="I445" s="174"/>
      <c r="J445" s="174"/>
      <c r="K445" s="105"/>
      <c r="L445" s="490"/>
      <c r="M445" s="491"/>
      <c r="N445" s="68"/>
      <c r="P445" s="67"/>
    </row>
    <row r="446" spans="1:16" s="165" customFormat="1" ht="12.75" customHeight="1">
      <c r="A446" s="837" t="s">
        <v>47</v>
      </c>
      <c r="B446" s="838"/>
      <c r="C446" s="175"/>
      <c r="D446" s="341"/>
      <c r="E446" s="202"/>
      <c r="F446" s="497"/>
      <c r="G446" s="497"/>
      <c r="H446" s="502">
        <f>SUM(H447:H449)</f>
        <v>479.97198</v>
      </c>
      <c r="I446" s="175">
        <f>SUM(I447:I449)</f>
        <v>0</v>
      </c>
      <c r="J446" s="175">
        <f>SUM(J447:J449)</f>
        <v>0</v>
      </c>
      <c r="K446" s="175">
        <f>SUM(K447:K449)</f>
        <v>479.97198</v>
      </c>
      <c r="L446" s="492">
        <f>SUM(L447:L449)</f>
        <v>479.97198</v>
      </c>
      <c r="M446" s="426"/>
      <c r="N446" s="68"/>
      <c r="P446" s="67"/>
    </row>
    <row r="447" spans="1:16" s="165" customFormat="1" ht="12.75" customHeight="1">
      <c r="A447" s="837" t="s">
        <v>7</v>
      </c>
      <c r="B447" s="838"/>
      <c r="C447" s="175"/>
      <c r="D447" s="341"/>
      <c r="E447" s="202"/>
      <c r="F447" s="497"/>
      <c r="G447" s="497"/>
      <c r="H447" s="502"/>
      <c r="I447" s="175"/>
      <c r="J447" s="175"/>
      <c r="K447" s="175"/>
      <c r="L447" s="492"/>
      <c r="M447" s="426"/>
      <c r="N447" s="68"/>
      <c r="P447" s="67"/>
    </row>
    <row r="448" spans="1:16" s="165" customFormat="1" ht="12.75" customHeight="1">
      <c r="A448" s="837" t="s">
        <v>14</v>
      </c>
      <c r="B448" s="838"/>
      <c r="C448" s="175"/>
      <c r="D448" s="341"/>
      <c r="E448" s="202"/>
      <c r="F448" s="175"/>
      <c r="G448" s="175"/>
      <c r="H448" s="502">
        <v>479.97198</v>
      </c>
      <c r="I448" s="175"/>
      <c r="J448" s="175"/>
      <c r="K448" s="175">
        <v>479.97198</v>
      </c>
      <c r="L448" s="492">
        <v>479.97198</v>
      </c>
      <c r="M448" s="426"/>
      <c r="N448" s="68"/>
      <c r="P448" s="67"/>
    </row>
    <row r="449" spans="1:16" s="165" customFormat="1" ht="12.75" customHeight="1">
      <c r="A449" s="837" t="s">
        <v>15</v>
      </c>
      <c r="B449" s="838"/>
      <c r="C449" s="175"/>
      <c r="D449" s="341"/>
      <c r="E449" s="202"/>
      <c r="F449" s="175"/>
      <c r="G449" s="175"/>
      <c r="H449" s="502"/>
      <c r="I449" s="175"/>
      <c r="J449" s="175"/>
      <c r="K449" s="175"/>
      <c r="L449" s="492"/>
      <c r="M449" s="426"/>
      <c r="N449" s="68"/>
      <c r="P449" s="67"/>
    </row>
    <row r="450" spans="1:16" s="165" customFormat="1" ht="42.75" customHeight="1">
      <c r="A450" s="503"/>
      <c r="B450" s="184" t="s">
        <v>386</v>
      </c>
      <c r="C450" s="185"/>
      <c r="D450" s="382"/>
      <c r="E450" s="383"/>
      <c r="F450" s="104"/>
      <c r="G450" s="104"/>
      <c r="H450" s="494" t="s">
        <v>560</v>
      </c>
      <c r="I450" s="178" t="s">
        <v>560</v>
      </c>
      <c r="J450" s="179" t="s">
        <v>560</v>
      </c>
      <c r="K450" s="181" t="s">
        <v>560</v>
      </c>
      <c r="L450" s="504" t="s">
        <v>560</v>
      </c>
      <c r="M450" s="273"/>
      <c r="N450" s="68"/>
      <c r="P450" s="67"/>
    </row>
    <row r="451" spans="1:16" s="165" customFormat="1" ht="36" customHeight="1">
      <c r="A451" s="505"/>
      <c r="B451" s="183" t="s">
        <v>387</v>
      </c>
      <c r="C451" s="122"/>
      <c r="D451" s="388"/>
      <c r="E451" s="389"/>
      <c r="F451" s="111"/>
      <c r="G451" s="111"/>
      <c r="H451" s="494" t="s">
        <v>560</v>
      </c>
      <c r="I451" s="178" t="s">
        <v>560</v>
      </c>
      <c r="J451" s="179" t="s">
        <v>560</v>
      </c>
      <c r="K451" s="180" t="s">
        <v>560</v>
      </c>
      <c r="L451" s="495" t="s">
        <v>560</v>
      </c>
      <c r="M451" s="273"/>
      <c r="N451" s="68"/>
      <c r="P451" s="67"/>
    </row>
    <row r="452" spans="1:16" s="165" customFormat="1" ht="27.75" customHeight="1">
      <c r="A452" s="506" t="s">
        <v>670</v>
      </c>
      <c r="B452" s="507" t="s">
        <v>388</v>
      </c>
      <c r="C452" s="185"/>
      <c r="D452" s="434"/>
      <c r="E452" s="435"/>
      <c r="F452" s="148"/>
      <c r="G452" s="148"/>
      <c r="H452" s="489"/>
      <c r="I452" s="174"/>
      <c r="J452" s="174"/>
      <c r="K452" s="105"/>
      <c r="L452" s="490"/>
      <c r="M452" s="491"/>
      <c r="N452" s="68"/>
      <c r="P452" s="67"/>
    </row>
    <row r="453" spans="1:16" s="165" customFormat="1" ht="12.75" customHeight="1">
      <c r="A453" s="837" t="s">
        <v>47</v>
      </c>
      <c r="B453" s="838"/>
      <c r="C453" s="175"/>
      <c r="D453" s="341"/>
      <c r="E453" s="202"/>
      <c r="F453" s="175"/>
      <c r="G453" s="175"/>
      <c r="H453" s="502">
        <f>SUM(H454:H456)</f>
        <v>8145.76958</v>
      </c>
      <c r="I453" s="175">
        <f>SUM(I454:I456)</f>
        <v>0</v>
      </c>
      <c r="J453" s="175">
        <f>SUM(J454:J456)</f>
        <v>0</v>
      </c>
      <c r="K453" s="175">
        <f>SUM(K454:K456)</f>
        <v>8145.76958</v>
      </c>
      <c r="L453" s="492">
        <f>SUM(L454:L456)</f>
        <v>8145.76958</v>
      </c>
      <c r="M453" s="426"/>
      <c r="N453" s="68"/>
      <c r="P453" s="67"/>
    </row>
    <row r="454" spans="1:16" s="165" customFormat="1" ht="12.75" customHeight="1">
      <c r="A454" s="837" t="s">
        <v>7</v>
      </c>
      <c r="B454" s="838"/>
      <c r="C454" s="175"/>
      <c r="D454" s="341"/>
      <c r="E454" s="202"/>
      <c r="F454" s="175"/>
      <c r="G454" s="175"/>
      <c r="H454" s="502"/>
      <c r="I454" s="175"/>
      <c r="J454" s="175"/>
      <c r="K454" s="175"/>
      <c r="L454" s="492"/>
      <c r="M454" s="426"/>
      <c r="N454" s="68"/>
      <c r="P454" s="67"/>
    </row>
    <row r="455" spans="1:16" s="165" customFormat="1" ht="12.75" customHeight="1">
      <c r="A455" s="837" t="s">
        <v>14</v>
      </c>
      <c r="B455" s="838"/>
      <c r="C455" s="175"/>
      <c r="D455" s="341"/>
      <c r="E455" s="202"/>
      <c r="F455" s="175"/>
      <c r="G455" s="175"/>
      <c r="H455" s="502">
        <v>8115.843</v>
      </c>
      <c r="I455" s="175"/>
      <c r="J455" s="175"/>
      <c r="K455" s="175">
        <v>8115.843</v>
      </c>
      <c r="L455" s="492">
        <v>8115.843</v>
      </c>
      <c r="M455" s="426"/>
      <c r="N455" s="68"/>
      <c r="P455" s="67"/>
    </row>
    <row r="456" spans="1:16" s="165" customFormat="1" ht="12.75" customHeight="1">
      <c r="A456" s="837" t="s">
        <v>15</v>
      </c>
      <c r="B456" s="838"/>
      <c r="C456" s="175"/>
      <c r="D456" s="341"/>
      <c r="E456" s="202"/>
      <c r="F456" s="175"/>
      <c r="G456" s="175"/>
      <c r="H456" s="502">
        <v>29.92658</v>
      </c>
      <c r="I456" s="175"/>
      <c r="J456" s="175"/>
      <c r="K456" s="175">
        <v>29.92658</v>
      </c>
      <c r="L456" s="492">
        <v>29.92658</v>
      </c>
      <c r="M456" s="422"/>
      <c r="N456" s="68"/>
      <c r="P456" s="67"/>
    </row>
    <row r="457" spans="1:16" s="165" customFormat="1" ht="40.5" customHeight="1">
      <c r="A457" s="463"/>
      <c r="B457" s="183" t="s">
        <v>390</v>
      </c>
      <c r="C457" s="122"/>
      <c r="D457" s="341"/>
      <c r="E457" s="202"/>
      <c r="F457" s="175"/>
      <c r="G457" s="175"/>
      <c r="H457" s="298" t="s">
        <v>560</v>
      </c>
      <c r="I457" s="189" t="s">
        <v>560</v>
      </c>
      <c r="J457" s="297" t="s">
        <v>560</v>
      </c>
      <c r="K457" s="190" t="s">
        <v>560</v>
      </c>
      <c r="L457" s="508" t="s">
        <v>560</v>
      </c>
      <c r="M457" s="491"/>
      <c r="N457" s="68"/>
      <c r="P457" s="67"/>
    </row>
    <row r="458" spans="1:16" s="165" customFormat="1" ht="37.5" customHeight="1">
      <c r="A458" s="463"/>
      <c r="B458" s="183" t="s">
        <v>391</v>
      </c>
      <c r="C458" s="122"/>
      <c r="D458" s="341"/>
      <c r="E458" s="202"/>
      <c r="F458" s="175"/>
      <c r="G458" s="175"/>
      <c r="H458" s="494" t="s">
        <v>560</v>
      </c>
      <c r="I458" s="178" t="s">
        <v>560</v>
      </c>
      <c r="J458" s="179" t="s">
        <v>560</v>
      </c>
      <c r="K458" s="180" t="s">
        <v>560</v>
      </c>
      <c r="L458" s="495" t="s">
        <v>560</v>
      </c>
      <c r="M458" s="273"/>
      <c r="N458" s="68"/>
      <c r="P458" s="67"/>
    </row>
    <row r="459" spans="1:16" s="165" customFormat="1" ht="33" customHeight="1">
      <c r="A459" s="380" t="s">
        <v>671</v>
      </c>
      <c r="B459" s="187" t="s">
        <v>392</v>
      </c>
      <c r="C459" s="185"/>
      <c r="D459" s="382"/>
      <c r="E459" s="383"/>
      <c r="F459" s="104"/>
      <c r="G459" s="104"/>
      <c r="H459" s="384"/>
      <c r="I459" s="174"/>
      <c r="J459" s="174"/>
      <c r="K459" s="105"/>
      <c r="L459" s="403"/>
      <c r="M459" s="491"/>
      <c r="N459" s="68"/>
      <c r="P459" s="67"/>
    </row>
    <row r="460" spans="1:16" s="165" customFormat="1" ht="12.75" customHeight="1">
      <c r="A460" s="768" t="s">
        <v>47</v>
      </c>
      <c r="B460" s="769"/>
      <c r="C460" s="509"/>
      <c r="D460" s="388"/>
      <c r="E460" s="389"/>
      <c r="F460" s="111"/>
      <c r="G460" s="111"/>
      <c r="H460" s="110">
        <f>SUM(H461:H463)</f>
        <v>0</v>
      </c>
      <c r="I460" s="111">
        <f>SUM(I461:I463)</f>
        <v>0</v>
      </c>
      <c r="J460" s="111">
        <f>SUM(J461:J463)</f>
        <v>0</v>
      </c>
      <c r="K460" s="111">
        <f>SUM(K461:K463)</f>
        <v>0</v>
      </c>
      <c r="L460" s="404">
        <f>SUM(L461:L463)</f>
        <v>0</v>
      </c>
      <c r="M460" s="426"/>
      <c r="N460" s="68"/>
      <c r="P460" s="67"/>
    </row>
    <row r="461" spans="1:16" s="165" customFormat="1" ht="12.75" customHeight="1">
      <c r="A461" s="768" t="s">
        <v>7</v>
      </c>
      <c r="B461" s="769"/>
      <c r="C461" s="509"/>
      <c r="D461" s="388"/>
      <c r="E461" s="389"/>
      <c r="F461" s="111"/>
      <c r="G461" s="111"/>
      <c r="H461" s="510"/>
      <c r="I461" s="106"/>
      <c r="J461" s="106"/>
      <c r="K461" s="111"/>
      <c r="L461" s="404"/>
      <c r="M461" s="426"/>
      <c r="N461" s="68"/>
      <c r="P461" s="67"/>
    </row>
    <row r="462" spans="1:16" s="165" customFormat="1" ht="12.75" customHeight="1">
      <c r="A462" s="768" t="s">
        <v>14</v>
      </c>
      <c r="B462" s="769"/>
      <c r="C462" s="509"/>
      <c r="D462" s="388"/>
      <c r="E462" s="389"/>
      <c r="F462" s="218"/>
      <c r="G462" s="218"/>
      <c r="H462" s="441">
        <f>14180-14180</f>
        <v>0</v>
      </c>
      <c r="I462" s="106"/>
      <c r="J462" s="106"/>
      <c r="K462" s="148">
        <v>0</v>
      </c>
      <c r="L462" s="404"/>
      <c r="M462" s="426"/>
      <c r="N462" s="68"/>
      <c r="P462" s="67"/>
    </row>
    <row r="463" spans="1:16" s="165" customFormat="1" ht="12.75" customHeight="1">
      <c r="A463" s="795" t="s">
        <v>15</v>
      </c>
      <c r="B463" s="796"/>
      <c r="C463" s="500"/>
      <c r="D463" s="408"/>
      <c r="E463" s="409"/>
      <c r="F463" s="114"/>
      <c r="G463" s="114"/>
      <c r="H463" s="113"/>
      <c r="I463" s="115"/>
      <c r="J463" s="115"/>
      <c r="K463" s="114"/>
      <c r="L463" s="410"/>
      <c r="M463" s="422"/>
      <c r="N463" s="68"/>
      <c r="P463" s="67"/>
    </row>
    <row r="464" spans="1:16" s="165" customFormat="1" ht="42" customHeight="1">
      <c r="A464" s="463"/>
      <c r="B464" s="183" t="s">
        <v>394</v>
      </c>
      <c r="C464" s="122"/>
      <c r="D464" s="341"/>
      <c r="E464" s="202"/>
      <c r="F464" s="497"/>
      <c r="G464" s="497"/>
      <c r="H464" s="494" t="s">
        <v>560</v>
      </c>
      <c r="I464" s="178" t="s">
        <v>560</v>
      </c>
      <c r="J464" s="179" t="s">
        <v>560</v>
      </c>
      <c r="K464" s="192" t="s">
        <v>560</v>
      </c>
      <c r="L464" s="504" t="s">
        <v>560</v>
      </c>
      <c r="M464" s="273"/>
      <c r="N464" s="68"/>
      <c r="P464" s="67"/>
    </row>
    <row r="465" spans="1:16" s="165" customFormat="1" ht="33.75" customHeight="1">
      <c r="A465" s="463"/>
      <c r="B465" s="183" t="s">
        <v>395</v>
      </c>
      <c r="C465" s="122"/>
      <c r="D465" s="341"/>
      <c r="E465" s="202"/>
      <c r="F465" s="497"/>
      <c r="G465" s="497"/>
      <c r="H465" s="494" t="s">
        <v>560</v>
      </c>
      <c r="I465" s="178" t="s">
        <v>560</v>
      </c>
      <c r="J465" s="179" t="s">
        <v>560</v>
      </c>
      <c r="K465" s="180" t="s">
        <v>560</v>
      </c>
      <c r="L465" s="495" t="s">
        <v>560</v>
      </c>
      <c r="M465" s="273"/>
      <c r="N465" s="68"/>
      <c r="P465" s="67"/>
    </row>
    <row r="466" spans="1:16" s="165" customFormat="1" ht="36" customHeight="1">
      <c r="A466" s="506" t="s">
        <v>672</v>
      </c>
      <c r="B466" s="507" t="s">
        <v>396</v>
      </c>
      <c r="C466" s="509"/>
      <c r="D466" s="418"/>
      <c r="E466" s="419"/>
      <c r="F466" s="161"/>
      <c r="G466" s="161"/>
      <c r="H466" s="440"/>
      <c r="I466" s="106"/>
      <c r="J466" s="106"/>
      <c r="K466" s="106"/>
      <c r="L466" s="431"/>
      <c r="M466" s="426"/>
      <c r="N466" s="68"/>
      <c r="P466" s="67"/>
    </row>
    <row r="467" spans="1:16" s="165" customFormat="1" ht="12.75" customHeight="1">
      <c r="A467" s="837" t="s">
        <v>47</v>
      </c>
      <c r="B467" s="838"/>
      <c r="C467" s="175"/>
      <c r="D467" s="341"/>
      <c r="E467" s="202"/>
      <c r="F467" s="497"/>
      <c r="G467" s="497"/>
      <c r="H467" s="502">
        <f>SUM(H468:H470)</f>
        <v>5520</v>
      </c>
      <c r="I467" s="175">
        <f>SUM(I468:I470)</f>
        <v>0</v>
      </c>
      <c r="J467" s="175">
        <f>SUM(J468:J470)</f>
        <v>0</v>
      </c>
      <c r="K467" s="175">
        <f>SUM(K468:K470)</f>
        <v>141.22437</v>
      </c>
      <c r="L467" s="492">
        <f>SUM(L468:L470)</f>
        <v>141.22437</v>
      </c>
      <c r="M467" s="426"/>
      <c r="N467" s="68"/>
      <c r="P467" s="67"/>
    </row>
    <row r="468" spans="1:16" s="165" customFormat="1" ht="12.75" customHeight="1">
      <c r="A468" s="837" t="s">
        <v>7</v>
      </c>
      <c r="B468" s="838"/>
      <c r="C468" s="175"/>
      <c r="D468" s="341"/>
      <c r="E468" s="202"/>
      <c r="F468" s="497"/>
      <c r="G468" s="497"/>
      <c r="H468" s="502"/>
      <c r="I468" s="175"/>
      <c r="J468" s="175"/>
      <c r="K468" s="175"/>
      <c r="L468" s="492"/>
      <c r="M468" s="426"/>
      <c r="N468" s="68"/>
      <c r="P468" s="67"/>
    </row>
    <row r="469" spans="1:16" s="165" customFormat="1" ht="12.75" customHeight="1">
      <c r="A469" s="837" t="s">
        <v>14</v>
      </c>
      <c r="B469" s="838"/>
      <c r="C469" s="175"/>
      <c r="D469" s="341"/>
      <c r="E469" s="202"/>
      <c r="F469" s="497"/>
      <c r="G469" s="497"/>
      <c r="H469" s="502">
        <v>5520</v>
      </c>
      <c r="I469" s="175"/>
      <c r="J469" s="175"/>
      <c r="K469" s="175">
        <v>141.22437</v>
      </c>
      <c r="L469" s="492">
        <v>141.22437</v>
      </c>
      <c r="M469" s="426"/>
      <c r="N469" s="68"/>
      <c r="P469" s="67"/>
    </row>
    <row r="470" spans="1:16" s="165" customFormat="1" ht="12.75" customHeight="1">
      <c r="A470" s="829" t="s">
        <v>15</v>
      </c>
      <c r="B470" s="830"/>
      <c r="C470" s="509"/>
      <c r="D470" s="418"/>
      <c r="E470" s="419"/>
      <c r="F470" s="106"/>
      <c r="G470" s="106"/>
      <c r="H470" s="510"/>
      <c r="I470" s="106"/>
      <c r="J470" s="106"/>
      <c r="K470" s="106"/>
      <c r="L470" s="385"/>
      <c r="M470" s="426"/>
      <c r="N470" s="68"/>
      <c r="P470" s="67"/>
    </row>
    <row r="471" spans="1:16" s="165" customFormat="1" ht="39.75" customHeight="1">
      <c r="A471" s="511"/>
      <c r="B471" s="183" t="s">
        <v>398</v>
      </c>
      <c r="C471" s="122"/>
      <c r="D471" s="341"/>
      <c r="E471" s="202"/>
      <c r="F471" s="175"/>
      <c r="G471" s="175"/>
      <c r="H471" s="494" t="s">
        <v>560</v>
      </c>
      <c r="I471" s="178" t="s">
        <v>560</v>
      </c>
      <c r="J471" s="179" t="s">
        <v>560</v>
      </c>
      <c r="K471" s="192" t="s">
        <v>560</v>
      </c>
      <c r="L471" s="504" t="s">
        <v>560</v>
      </c>
      <c r="M471" s="273"/>
      <c r="N471" s="68"/>
      <c r="P471" s="67"/>
    </row>
    <row r="472" spans="1:16" s="165" customFormat="1" ht="36.75" customHeight="1">
      <c r="A472" s="511"/>
      <c r="B472" s="183" t="s">
        <v>399</v>
      </c>
      <c r="C472" s="512"/>
      <c r="D472" s="341"/>
      <c r="E472" s="202"/>
      <c r="F472" s="175"/>
      <c r="G472" s="175"/>
      <c r="H472" s="494" t="s">
        <v>560</v>
      </c>
      <c r="I472" s="178" t="s">
        <v>560</v>
      </c>
      <c r="J472" s="178" t="s">
        <v>560</v>
      </c>
      <c r="K472" s="181" t="s">
        <v>560</v>
      </c>
      <c r="L472" s="495" t="s">
        <v>560</v>
      </c>
      <c r="M472" s="513"/>
      <c r="N472" s="68"/>
      <c r="P472" s="67"/>
    </row>
    <row r="473" spans="1:16" s="165" customFormat="1" ht="33" customHeight="1">
      <c r="A473" s="380" t="s">
        <v>673</v>
      </c>
      <c r="B473" s="187" t="s">
        <v>400</v>
      </c>
      <c r="C473" s="185"/>
      <c r="D473" s="382"/>
      <c r="E473" s="383"/>
      <c r="F473" s="104"/>
      <c r="G473" s="104"/>
      <c r="H473" s="384"/>
      <c r="I473" s="174"/>
      <c r="J473" s="174"/>
      <c r="K473" s="105"/>
      <c r="L473" s="403"/>
      <c r="M473" s="491"/>
      <c r="N473" s="68"/>
      <c r="P473" s="67"/>
    </row>
    <row r="474" spans="1:16" s="165" customFormat="1" ht="12.75" customHeight="1">
      <c r="A474" s="768" t="s">
        <v>47</v>
      </c>
      <c r="B474" s="769"/>
      <c r="C474" s="509"/>
      <c r="D474" s="388"/>
      <c r="E474" s="389"/>
      <c r="F474" s="111"/>
      <c r="G474" s="111"/>
      <c r="H474" s="110">
        <f aca="true" t="shared" si="71" ref="H474:M474">SUM(H475:H477)</f>
        <v>0</v>
      </c>
      <c r="I474" s="111">
        <f t="shared" si="71"/>
        <v>0</v>
      </c>
      <c r="J474" s="111">
        <f t="shared" si="71"/>
        <v>0</v>
      </c>
      <c r="K474" s="111">
        <f t="shared" si="71"/>
        <v>0</v>
      </c>
      <c r="L474" s="404">
        <f t="shared" si="71"/>
        <v>0</v>
      </c>
      <c r="M474" s="110">
        <f t="shared" si="71"/>
        <v>0</v>
      </c>
      <c r="N474" s="68"/>
      <c r="P474" s="67"/>
    </row>
    <row r="475" spans="1:16" s="165" customFormat="1" ht="12.75" customHeight="1">
      <c r="A475" s="768" t="s">
        <v>7</v>
      </c>
      <c r="B475" s="769"/>
      <c r="C475" s="509"/>
      <c r="D475" s="388"/>
      <c r="E475" s="389"/>
      <c r="F475" s="111"/>
      <c r="G475" s="111"/>
      <c r="H475" s="441"/>
      <c r="I475" s="106"/>
      <c r="J475" s="106"/>
      <c r="K475" s="111"/>
      <c r="L475" s="404"/>
      <c r="M475" s="426"/>
      <c r="N475" s="68"/>
      <c r="P475" s="67"/>
    </row>
    <row r="476" spans="1:16" s="165" customFormat="1" ht="12.75" customHeight="1">
      <c r="A476" s="768" t="s">
        <v>14</v>
      </c>
      <c r="B476" s="769"/>
      <c r="C476" s="509"/>
      <c r="D476" s="388"/>
      <c r="E476" s="389"/>
      <c r="F476" s="111"/>
      <c r="G476" s="111"/>
      <c r="H476" s="441">
        <f>0</f>
        <v>0</v>
      </c>
      <c r="I476" s="106"/>
      <c r="J476" s="106"/>
      <c r="K476" s="111">
        <v>0</v>
      </c>
      <c r="L476" s="385">
        <v>0</v>
      </c>
      <c r="M476" s="426"/>
      <c r="N476" s="68"/>
      <c r="P476" s="67"/>
    </row>
    <row r="477" spans="1:16" s="165" customFormat="1" ht="12.75" customHeight="1">
      <c r="A477" s="795" t="s">
        <v>15</v>
      </c>
      <c r="B477" s="796"/>
      <c r="C477" s="500"/>
      <c r="D477" s="434"/>
      <c r="E477" s="435"/>
      <c r="F477" s="148"/>
      <c r="G477" s="148"/>
      <c r="H477" s="113"/>
      <c r="I477" s="115"/>
      <c r="J477" s="115"/>
      <c r="K477" s="114"/>
      <c r="L477" s="410"/>
      <c r="M477" s="422"/>
      <c r="N477" s="68"/>
      <c r="P477" s="67"/>
    </row>
    <row r="478" spans="1:16" s="165" customFormat="1" ht="42" customHeight="1">
      <c r="A478" s="511"/>
      <c r="B478" s="183" t="s">
        <v>402</v>
      </c>
      <c r="C478" s="122"/>
      <c r="D478" s="341"/>
      <c r="E478" s="202"/>
      <c r="F478" s="497"/>
      <c r="G478" s="497"/>
      <c r="H478" s="494" t="s">
        <v>560</v>
      </c>
      <c r="I478" s="178" t="s">
        <v>560</v>
      </c>
      <c r="J478" s="179" t="s">
        <v>560</v>
      </c>
      <c r="K478" s="192" t="s">
        <v>560</v>
      </c>
      <c r="L478" s="504" t="s">
        <v>560</v>
      </c>
      <c r="M478" s="273"/>
      <c r="N478" s="68"/>
      <c r="P478" s="67"/>
    </row>
    <row r="479" spans="1:16" s="165" customFormat="1" ht="33.75" customHeight="1">
      <c r="A479" s="514"/>
      <c r="B479" s="184" t="s">
        <v>403</v>
      </c>
      <c r="C479" s="185"/>
      <c r="D479" s="341"/>
      <c r="E479" s="202"/>
      <c r="F479" s="497"/>
      <c r="G479" s="497"/>
      <c r="H479" s="298" t="s">
        <v>560</v>
      </c>
      <c r="I479" s="189" t="s">
        <v>560</v>
      </c>
      <c r="J479" s="297" t="s">
        <v>560</v>
      </c>
      <c r="K479" s="330" t="s">
        <v>560</v>
      </c>
      <c r="L479" s="515" t="s">
        <v>560</v>
      </c>
      <c r="M479" s="491"/>
      <c r="N479" s="68"/>
      <c r="P479" s="67"/>
    </row>
    <row r="480" spans="1:16" s="165" customFormat="1" ht="17.25" customHeight="1">
      <c r="A480" s="488" t="s">
        <v>405</v>
      </c>
      <c r="B480" s="331" t="s">
        <v>404</v>
      </c>
      <c r="C480" s="185"/>
      <c r="D480" s="418"/>
      <c r="E480" s="419"/>
      <c r="F480" s="161"/>
      <c r="G480" s="161"/>
      <c r="H480" s="489"/>
      <c r="I480" s="174"/>
      <c r="J480" s="174"/>
      <c r="K480" s="105"/>
      <c r="L480" s="490"/>
      <c r="M480" s="491"/>
      <c r="N480" s="68"/>
      <c r="P480" s="67"/>
    </row>
    <row r="481" spans="1:16" s="165" customFormat="1" ht="12.75" customHeight="1">
      <c r="A481" s="837" t="s">
        <v>47</v>
      </c>
      <c r="B481" s="838"/>
      <c r="C481" s="175"/>
      <c r="D481" s="341"/>
      <c r="E481" s="202"/>
      <c r="F481" s="497"/>
      <c r="G481" s="497"/>
      <c r="H481" s="502">
        <f>SUM(H482:H484)</f>
        <v>4523.34547</v>
      </c>
      <c r="I481" s="175">
        <f>SUM(I482:I484)</f>
        <v>0</v>
      </c>
      <c r="J481" s="175">
        <f>SUM(J482:J484)</f>
        <v>0</v>
      </c>
      <c r="K481" s="175">
        <f>SUM(K482:K484)</f>
        <v>4523.34547</v>
      </c>
      <c r="L481" s="492">
        <f>SUM(L482:L484)</f>
        <v>4523.34547</v>
      </c>
      <c r="M481" s="426"/>
      <c r="N481" s="68"/>
      <c r="P481" s="67"/>
    </row>
    <row r="482" spans="1:16" s="165" customFormat="1" ht="12.75" customHeight="1">
      <c r="A482" s="837" t="s">
        <v>7</v>
      </c>
      <c r="B482" s="838"/>
      <c r="C482" s="175"/>
      <c r="D482" s="341"/>
      <c r="E482" s="202"/>
      <c r="F482" s="497"/>
      <c r="G482" s="497"/>
      <c r="H482" s="502"/>
      <c r="I482" s="175"/>
      <c r="J482" s="175"/>
      <c r="K482" s="175"/>
      <c r="L482" s="492"/>
      <c r="M482" s="426"/>
      <c r="N482" s="68"/>
      <c r="P482" s="67"/>
    </row>
    <row r="483" spans="1:16" s="165" customFormat="1" ht="12.75" customHeight="1">
      <c r="A483" s="837" t="s">
        <v>14</v>
      </c>
      <c r="B483" s="838"/>
      <c r="C483" s="175"/>
      <c r="D483" s="341"/>
      <c r="E483" s="202"/>
      <c r="F483" s="497"/>
      <c r="G483" s="497"/>
      <c r="H483" s="502">
        <v>4523.34547</v>
      </c>
      <c r="I483" s="175"/>
      <c r="J483" s="175"/>
      <c r="K483" s="175">
        <v>4523.34547</v>
      </c>
      <c r="L483" s="492">
        <v>4523.34547</v>
      </c>
      <c r="M483" s="426"/>
      <c r="N483" s="68"/>
      <c r="P483" s="67"/>
    </row>
    <row r="484" spans="1:16" s="165" customFormat="1" ht="12.75" customHeight="1">
      <c r="A484" s="811" t="s">
        <v>15</v>
      </c>
      <c r="B484" s="812"/>
      <c r="C484" s="500"/>
      <c r="D484" s="418"/>
      <c r="E484" s="419"/>
      <c r="F484" s="106"/>
      <c r="G484" s="106"/>
      <c r="H484" s="113"/>
      <c r="I484" s="115"/>
      <c r="J484" s="115"/>
      <c r="K484" s="114"/>
      <c r="L484" s="396"/>
      <c r="M484" s="422"/>
      <c r="N484" s="68"/>
      <c r="P484" s="67"/>
    </row>
    <row r="485" spans="1:16" s="165" customFormat="1" ht="31.5" customHeight="1">
      <c r="A485" s="427"/>
      <c r="B485" s="183" t="s">
        <v>406</v>
      </c>
      <c r="C485" s="122"/>
      <c r="D485" s="341"/>
      <c r="E485" s="202"/>
      <c r="F485" s="175"/>
      <c r="G485" s="175"/>
      <c r="H485" s="494" t="s">
        <v>560</v>
      </c>
      <c r="I485" s="178" t="s">
        <v>560</v>
      </c>
      <c r="J485" s="179" t="s">
        <v>560</v>
      </c>
      <c r="K485" s="180" t="s">
        <v>560</v>
      </c>
      <c r="L485" s="495" t="s">
        <v>560</v>
      </c>
      <c r="M485" s="273"/>
      <c r="N485" s="68"/>
      <c r="P485" s="67"/>
    </row>
    <row r="486" spans="1:16" s="165" customFormat="1" ht="23.25" customHeight="1">
      <c r="A486" s="430" t="s">
        <v>674</v>
      </c>
      <c r="B486" s="317" t="s">
        <v>407</v>
      </c>
      <c r="C486" s="516"/>
      <c r="D486" s="382">
        <v>812</v>
      </c>
      <c r="E486" s="383" t="s">
        <v>860</v>
      </c>
      <c r="F486" s="104"/>
      <c r="G486" s="104"/>
      <c r="H486" s="384"/>
      <c r="I486" s="105"/>
      <c r="J486" s="105"/>
      <c r="K486" s="105"/>
      <c r="L486" s="403"/>
      <c r="M486" s="905" t="s">
        <v>675</v>
      </c>
      <c r="N486" s="68"/>
      <c r="P486" s="67"/>
    </row>
    <row r="487" spans="1:16" s="165" customFormat="1" ht="12.75" customHeight="1">
      <c r="A487" s="768" t="s">
        <v>47</v>
      </c>
      <c r="B487" s="769"/>
      <c r="C487" s="517">
        <f aca="true" t="shared" si="72" ref="C487:L487">SUM(C488:C492)</f>
        <v>43727.68694</v>
      </c>
      <c r="D487" s="388"/>
      <c r="E487" s="389"/>
      <c r="F487" s="111">
        <f>SUM(F488:F489)</f>
        <v>362223.95</v>
      </c>
      <c r="G487" s="111">
        <f>SUM(G488:G489)</f>
        <v>362223.95</v>
      </c>
      <c r="H487" s="110">
        <f>SUM(H488:H492)</f>
        <v>43727.68694</v>
      </c>
      <c r="I487" s="111">
        <f t="shared" si="72"/>
        <v>0</v>
      </c>
      <c r="J487" s="111">
        <f t="shared" si="72"/>
        <v>0</v>
      </c>
      <c r="K487" s="111">
        <f t="shared" si="72"/>
        <v>43727.68694</v>
      </c>
      <c r="L487" s="404">
        <f t="shared" si="72"/>
        <v>24220.72909</v>
      </c>
      <c r="M487" s="906"/>
      <c r="N487" s="68"/>
      <c r="P487" s="67"/>
    </row>
    <row r="488" spans="1:16" s="165" customFormat="1" ht="12.75" customHeight="1">
      <c r="A488" s="768" t="s">
        <v>7</v>
      </c>
      <c r="B488" s="769"/>
      <c r="C488" s="517">
        <f>SUM(H488:J488)</f>
        <v>13594.660609999999</v>
      </c>
      <c r="D488" s="388"/>
      <c r="E488" s="389"/>
      <c r="F488" s="111"/>
      <c r="G488" s="111"/>
      <c r="H488" s="110">
        <f aca="true" t="shared" si="73" ref="H488:L489">H495+H501+H508</f>
        <v>13594.660609999999</v>
      </c>
      <c r="I488" s="111">
        <f t="shared" si="73"/>
        <v>0</v>
      </c>
      <c r="J488" s="111">
        <f t="shared" si="73"/>
        <v>0</v>
      </c>
      <c r="K488" s="111">
        <f t="shared" si="73"/>
        <v>13594.660609999999</v>
      </c>
      <c r="L488" s="404">
        <f t="shared" si="73"/>
        <v>13594.660609999999</v>
      </c>
      <c r="M488" s="906"/>
      <c r="N488" s="68"/>
      <c r="P488" s="67"/>
    </row>
    <row r="489" spans="1:16" s="165" customFormat="1" ht="12.75" customHeight="1">
      <c r="A489" s="768" t="s">
        <v>14</v>
      </c>
      <c r="B489" s="769"/>
      <c r="C489" s="517">
        <f>SUM(H489:J489)</f>
        <v>30133.02633</v>
      </c>
      <c r="D489" s="388"/>
      <c r="E489" s="389"/>
      <c r="F489" s="111">
        <v>362223.95</v>
      </c>
      <c r="G489" s="111">
        <v>362223.95</v>
      </c>
      <c r="H489" s="110">
        <f t="shared" si="73"/>
        <v>30133.02633</v>
      </c>
      <c r="I489" s="111">
        <f t="shared" si="73"/>
        <v>0</v>
      </c>
      <c r="J489" s="111">
        <f t="shared" si="73"/>
        <v>0</v>
      </c>
      <c r="K489" s="111">
        <f t="shared" si="73"/>
        <v>30133.02633</v>
      </c>
      <c r="L489" s="404">
        <f t="shared" si="73"/>
        <v>10626.06848</v>
      </c>
      <c r="M489" s="906"/>
      <c r="N489" s="68"/>
      <c r="P489" s="67"/>
    </row>
    <row r="490" spans="1:16" s="165" customFormat="1" ht="12.75" customHeight="1">
      <c r="A490" s="795" t="s">
        <v>15</v>
      </c>
      <c r="B490" s="796"/>
      <c r="C490" s="151">
        <f>SUM(H490:J490)</f>
        <v>0</v>
      </c>
      <c r="D490" s="408"/>
      <c r="E490" s="409"/>
      <c r="F490" s="114"/>
      <c r="G490" s="114"/>
      <c r="H490" s="113">
        <f>H497+H503</f>
        <v>0</v>
      </c>
      <c r="I490" s="114">
        <f>I497+I503</f>
        <v>0</v>
      </c>
      <c r="J490" s="114">
        <f>J497+J503</f>
        <v>0</v>
      </c>
      <c r="K490" s="114">
        <f>K497+K503</f>
        <v>0</v>
      </c>
      <c r="L490" s="410">
        <f>L497+L503</f>
        <v>0</v>
      </c>
      <c r="M490" s="909"/>
      <c r="N490" s="68"/>
      <c r="P490" s="67"/>
    </row>
    <row r="491" spans="1:16" s="165" customFormat="1" ht="12.75" customHeight="1">
      <c r="A491" s="831" t="s">
        <v>16</v>
      </c>
      <c r="B491" s="832"/>
      <c r="C491" s="518">
        <f>SUM(H491:J491)</f>
        <v>0</v>
      </c>
      <c r="D491" s="478"/>
      <c r="E491" s="519"/>
      <c r="F491" s="520"/>
      <c r="G491" s="520"/>
      <c r="H491" s="480"/>
      <c r="I491" s="166"/>
      <c r="J491" s="166"/>
      <c r="K491" s="166"/>
      <c r="L491" s="481"/>
      <c r="M491" s="482"/>
      <c r="N491" s="68"/>
      <c r="P491" s="67"/>
    </row>
    <row r="492" spans="1:16" s="165" customFormat="1" ht="12.75" customHeight="1">
      <c r="A492" s="835" t="s">
        <v>5</v>
      </c>
      <c r="B492" s="836"/>
      <c r="C492" s="521">
        <f>SUM(H492:J492)</f>
        <v>0</v>
      </c>
      <c r="D492" s="522"/>
      <c r="E492" s="523"/>
      <c r="F492" s="524">
        <f>SUM(F493:F497)</f>
        <v>0</v>
      </c>
      <c r="G492" s="524">
        <f>SUM(G493:G497)</f>
        <v>0</v>
      </c>
      <c r="H492" s="485"/>
      <c r="I492" s="198"/>
      <c r="J492" s="198"/>
      <c r="K492" s="198"/>
      <c r="L492" s="525"/>
      <c r="M492" s="526"/>
      <c r="N492" s="68"/>
      <c r="P492" s="67"/>
    </row>
    <row r="493" spans="1:16" s="165" customFormat="1" ht="32.25" customHeight="1">
      <c r="A493" s="506" t="s">
        <v>676</v>
      </c>
      <c r="B493" s="507" t="s">
        <v>409</v>
      </c>
      <c r="C493" s="185"/>
      <c r="D493" s="418"/>
      <c r="E493" s="419"/>
      <c r="F493" s="527"/>
      <c r="G493" s="527"/>
      <c r="H493" s="510"/>
      <c r="I493" s="174"/>
      <c r="J493" s="174"/>
      <c r="K493" s="174"/>
      <c r="L493" s="490"/>
      <c r="M493" s="491"/>
      <c r="N493" s="68"/>
      <c r="P493" s="67"/>
    </row>
    <row r="494" spans="1:16" s="165" customFormat="1" ht="12.75" customHeight="1">
      <c r="A494" s="768" t="s">
        <v>47</v>
      </c>
      <c r="B494" s="769"/>
      <c r="C494" s="111"/>
      <c r="D494" s="388"/>
      <c r="E494" s="389"/>
      <c r="F494" s="528">
        <v>0</v>
      </c>
      <c r="G494" s="528">
        <v>0</v>
      </c>
      <c r="H494" s="111">
        <f>SUM(H495:H497)</f>
        <v>129.81195</v>
      </c>
      <c r="I494" s="111">
        <f>SUM(I495:I497)</f>
        <v>0</v>
      </c>
      <c r="J494" s="111">
        <f>SUM(J495:J497)</f>
        <v>0</v>
      </c>
      <c r="K494" s="111">
        <f>SUM(K495:K497)</f>
        <v>129.81195</v>
      </c>
      <c r="L494" s="404">
        <f>SUM(L495:L497)</f>
        <v>129.81195</v>
      </c>
      <c r="M494" s="426"/>
      <c r="N494" s="68"/>
      <c r="P494" s="67"/>
    </row>
    <row r="495" spans="1:16" s="165" customFormat="1" ht="12.75" customHeight="1">
      <c r="A495" s="768" t="s">
        <v>7</v>
      </c>
      <c r="B495" s="769"/>
      <c r="C495" s="111"/>
      <c r="D495" s="388"/>
      <c r="E495" s="389"/>
      <c r="F495" s="528"/>
      <c r="G495" s="528"/>
      <c r="H495" s="111">
        <v>34.81195</v>
      </c>
      <c r="I495" s="111"/>
      <c r="J495" s="111"/>
      <c r="K495" s="111">
        <v>34.81195</v>
      </c>
      <c r="L495" s="404">
        <v>34.81195</v>
      </c>
      <c r="M495" s="426"/>
      <c r="N495" s="68"/>
      <c r="P495" s="67"/>
    </row>
    <row r="496" spans="1:16" s="165" customFormat="1" ht="12.75" customHeight="1">
      <c r="A496" s="768" t="s">
        <v>14</v>
      </c>
      <c r="B496" s="769"/>
      <c r="C496" s="111"/>
      <c r="D496" s="388"/>
      <c r="E496" s="389"/>
      <c r="F496" s="111"/>
      <c r="G496" s="111"/>
      <c r="H496" s="111">
        <v>95</v>
      </c>
      <c r="I496" s="111"/>
      <c r="J496" s="111"/>
      <c r="K496" s="111">
        <v>95</v>
      </c>
      <c r="L496" s="404">
        <v>95</v>
      </c>
      <c r="M496" s="426"/>
      <c r="N496" s="68"/>
      <c r="P496" s="67"/>
    </row>
    <row r="497" spans="1:16" s="165" customFormat="1" ht="12.75" customHeight="1">
      <c r="A497" s="795" t="s">
        <v>15</v>
      </c>
      <c r="B497" s="796"/>
      <c r="C497" s="114"/>
      <c r="D497" s="408"/>
      <c r="E497" s="409"/>
      <c r="F497" s="114"/>
      <c r="G497" s="114"/>
      <c r="H497" s="114"/>
      <c r="I497" s="114"/>
      <c r="J497" s="114"/>
      <c r="K497" s="114"/>
      <c r="L497" s="410"/>
      <c r="M497" s="422"/>
      <c r="N497" s="68"/>
      <c r="P497" s="67"/>
    </row>
    <row r="498" spans="1:16" s="165" customFormat="1" ht="41.25" customHeight="1">
      <c r="A498" s="529"/>
      <c r="B498" s="499" t="s">
        <v>411</v>
      </c>
      <c r="C498" s="500"/>
      <c r="D498" s="382"/>
      <c r="E498" s="383"/>
      <c r="F498" s="104"/>
      <c r="G498" s="104"/>
      <c r="H498" s="300" t="s">
        <v>560</v>
      </c>
      <c r="I498" s="56" t="s">
        <v>560</v>
      </c>
      <c r="J498" s="299" t="s">
        <v>560</v>
      </c>
      <c r="K498" s="335" t="s">
        <v>560</v>
      </c>
      <c r="L498" s="501" t="s">
        <v>560</v>
      </c>
      <c r="M498" s="273"/>
      <c r="N498" s="68"/>
      <c r="P498" s="67"/>
    </row>
    <row r="499" spans="1:16" s="165" customFormat="1" ht="48.75">
      <c r="A499" s="530" t="s">
        <v>678</v>
      </c>
      <c r="B499" s="203" t="s">
        <v>679</v>
      </c>
      <c r="C499" s="512"/>
      <c r="D499" s="434"/>
      <c r="E499" s="435"/>
      <c r="F499" s="148"/>
      <c r="G499" s="148"/>
      <c r="H499" s="502"/>
      <c r="I499" s="175"/>
      <c r="J499" s="175"/>
      <c r="K499" s="175"/>
      <c r="L499" s="492"/>
      <c r="M499" s="491"/>
      <c r="N499" s="68"/>
      <c r="P499" s="67"/>
    </row>
    <row r="500" spans="1:16" s="165" customFormat="1" ht="12.75" customHeight="1">
      <c r="A500" s="837" t="s">
        <v>47</v>
      </c>
      <c r="B500" s="838"/>
      <c r="C500" s="512"/>
      <c r="D500" s="341"/>
      <c r="E500" s="202"/>
      <c r="F500" s="175"/>
      <c r="G500" s="175"/>
      <c r="H500" s="502">
        <f>SUM(H501:H503)</f>
        <v>43559.84866</v>
      </c>
      <c r="I500" s="175">
        <f>SUM(I501:I503)</f>
        <v>0</v>
      </c>
      <c r="J500" s="175">
        <f>SUM(J501:J503)</f>
        <v>0</v>
      </c>
      <c r="K500" s="175">
        <f>SUM(K501:K503)</f>
        <v>43559.84866</v>
      </c>
      <c r="L500" s="492">
        <f>SUM(L501:L503)</f>
        <v>24052.890809999997</v>
      </c>
      <c r="M500" s="426"/>
      <c r="N500" s="68"/>
      <c r="P500" s="67"/>
    </row>
    <row r="501" spans="1:16" s="165" customFormat="1" ht="12.75" customHeight="1">
      <c r="A501" s="837" t="s">
        <v>7</v>
      </c>
      <c r="B501" s="838"/>
      <c r="C501" s="512"/>
      <c r="D501" s="341"/>
      <c r="E501" s="202"/>
      <c r="F501" s="175"/>
      <c r="G501" s="175"/>
      <c r="H501" s="502">
        <v>13559.84866</v>
      </c>
      <c r="I501" s="175"/>
      <c r="J501" s="175"/>
      <c r="K501" s="175">
        <v>13559.84866</v>
      </c>
      <c r="L501" s="492">
        <v>13559.84866</v>
      </c>
      <c r="M501" s="426"/>
      <c r="N501" s="68"/>
      <c r="P501" s="67"/>
    </row>
    <row r="502" spans="1:16" s="165" customFormat="1" ht="12.75" customHeight="1">
      <c r="A502" s="837" t="s">
        <v>14</v>
      </c>
      <c r="B502" s="838"/>
      <c r="C502" s="512"/>
      <c r="D502" s="341"/>
      <c r="E502" s="202"/>
      <c r="F502" s="175"/>
      <c r="G502" s="175"/>
      <c r="H502" s="502">
        <v>30000</v>
      </c>
      <c r="I502" s="175"/>
      <c r="J502" s="175"/>
      <c r="K502" s="175">
        <v>30000</v>
      </c>
      <c r="L502" s="492">
        <v>10493.04215</v>
      </c>
      <c r="M502" s="426"/>
      <c r="N502" s="68"/>
      <c r="P502" s="67"/>
    </row>
    <row r="503" spans="1:16" s="165" customFormat="1" ht="12.75" customHeight="1">
      <c r="A503" s="837" t="s">
        <v>15</v>
      </c>
      <c r="B503" s="838"/>
      <c r="C503" s="512"/>
      <c r="D503" s="341"/>
      <c r="E503" s="202"/>
      <c r="F503" s="175"/>
      <c r="G503" s="175"/>
      <c r="H503" s="502"/>
      <c r="I503" s="175"/>
      <c r="J503" s="175"/>
      <c r="K503" s="175"/>
      <c r="L503" s="492"/>
      <c r="M503" s="422"/>
      <c r="N503" s="68"/>
      <c r="P503" s="67"/>
    </row>
    <row r="504" spans="1:16" s="165" customFormat="1" ht="40.5" customHeight="1">
      <c r="A504" s="511"/>
      <c r="B504" s="183" t="s">
        <v>680</v>
      </c>
      <c r="C504" s="122"/>
      <c r="D504" s="341"/>
      <c r="E504" s="202"/>
      <c r="F504" s="175"/>
      <c r="G504" s="175"/>
      <c r="H504" s="494" t="s">
        <v>560</v>
      </c>
      <c r="I504" s="178" t="s">
        <v>560</v>
      </c>
      <c r="J504" s="179" t="s">
        <v>560</v>
      </c>
      <c r="K504" s="180" t="s">
        <v>560</v>
      </c>
      <c r="L504" s="495" t="s">
        <v>560</v>
      </c>
      <c r="M504" s="273"/>
      <c r="N504" s="68"/>
      <c r="P504" s="67"/>
    </row>
    <row r="505" spans="1:16" s="165" customFormat="1" ht="40.5" customHeight="1">
      <c r="A505" s="511"/>
      <c r="B505" s="183" t="s">
        <v>681</v>
      </c>
      <c r="C505" s="122"/>
      <c r="D505" s="341"/>
      <c r="E505" s="202"/>
      <c r="F505" s="175"/>
      <c r="G505" s="175"/>
      <c r="H505" s="494" t="s">
        <v>560</v>
      </c>
      <c r="I505" s="178" t="s">
        <v>560</v>
      </c>
      <c r="J505" s="179" t="s">
        <v>560</v>
      </c>
      <c r="K505" s="180" t="s">
        <v>560</v>
      </c>
      <c r="L505" s="495" t="s">
        <v>560</v>
      </c>
      <c r="M505" s="273"/>
      <c r="N505" s="68"/>
      <c r="P505" s="67"/>
    </row>
    <row r="506" spans="1:16" ht="39.75" customHeight="1">
      <c r="A506" s="530" t="s">
        <v>682</v>
      </c>
      <c r="B506" s="203" t="s">
        <v>683</v>
      </c>
      <c r="C506" s="512"/>
      <c r="D506" s="341"/>
      <c r="E506" s="202"/>
      <c r="F506" s="175"/>
      <c r="G506" s="175"/>
      <c r="H506" s="502"/>
      <c r="I506" s="175"/>
      <c r="J506" s="175"/>
      <c r="K506" s="175"/>
      <c r="L506" s="492"/>
      <c r="M506" s="513"/>
      <c r="N506" s="68"/>
      <c r="P506" s="67"/>
    </row>
    <row r="507" spans="1:16" ht="12.75" customHeight="1">
      <c r="A507" s="837" t="s">
        <v>47</v>
      </c>
      <c r="B507" s="838"/>
      <c r="C507" s="512"/>
      <c r="D507" s="341"/>
      <c r="E507" s="202"/>
      <c r="F507" s="175"/>
      <c r="G507" s="175"/>
      <c r="H507" s="502">
        <f>SUM(H508:H510)</f>
        <v>38.02633</v>
      </c>
      <c r="I507" s="175">
        <f>SUM(I508:I510)</f>
        <v>0</v>
      </c>
      <c r="J507" s="175">
        <f>SUM(J508:J510)</f>
        <v>0</v>
      </c>
      <c r="K507" s="175">
        <f>SUM(K508:K510)</f>
        <v>38.02633</v>
      </c>
      <c r="L507" s="492">
        <f>SUM(L508:L510)</f>
        <v>38.02633</v>
      </c>
      <c r="M507" s="513"/>
      <c r="N507" s="68"/>
      <c r="P507" s="67"/>
    </row>
    <row r="508" spans="1:16" ht="12.75" customHeight="1">
      <c r="A508" s="837" t="s">
        <v>7</v>
      </c>
      <c r="B508" s="838"/>
      <c r="C508" s="512"/>
      <c r="D508" s="341"/>
      <c r="E508" s="202"/>
      <c r="F508" s="175"/>
      <c r="G508" s="175"/>
      <c r="H508" s="502"/>
      <c r="I508" s="175"/>
      <c r="J508" s="175"/>
      <c r="K508" s="175"/>
      <c r="L508" s="492"/>
      <c r="M508" s="513"/>
      <c r="N508" s="68"/>
      <c r="P508" s="67"/>
    </row>
    <row r="509" spans="1:16" ht="12.75" customHeight="1">
      <c r="A509" s="837" t="s">
        <v>14</v>
      </c>
      <c r="B509" s="838"/>
      <c r="C509" s="512"/>
      <c r="D509" s="341"/>
      <c r="E509" s="202"/>
      <c r="F509" s="175"/>
      <c r="G509" s="175"/>
      <c r="H509" s="502">
        <v>38.02633</v>
      </c>
      <c r="I509" s="175"/>
      <c r="J509" s="175"/>
      <c r="K509" s="175">
        <v>38.02633</v>
      </c>
      <c r="L509" s="492">
        <v>38.02633</v>
      </c>
      <c r="M509" s="513"/>
      <c r="N509" s="68"/>
      <c r="P509" s="67"/>
    </row>
    <row r="510" spans="1:16" ht="44.25" customHeight="1">
      <c r="A510" s="837" t="s">
        <v>15</v>
      </c>
      <c r="B510" s="838"/>
      <c r="C510" s="512"/>
      <c r="D510" s="382"/>
      <c r="E510" s="383"/>
      <c r="F510" s="104"/>
      <c r="G510" s="104"/>
      <c r="H510" s="502"/>
      <c r="I510" s="175"/>
      <c r="J510" s="175"/>
      <c r="K510" s="175"/>
      <c r="L510" s="492"/>
      <c r="M510" s="513"/>
      <c r="N510" s="68"/>
      <c r="P510" s="67"/>
    </row>
    <row r="511" spans="1:16" s="165" customFormat="1" ht="30.75" customHeight="1">
      <c r="A511" s="380" t="s">
        <v>684</v>
      </c>
      <c r="B511" s="317" t="s">
        <v>415</v>
      </c>
      <c r="C511" s="516"/>
      <c r="D511" s="388">
        <v>812</v>
      </c>
      <c r="E511" s="389" t="s">
        <v>860</v>
      </c>
      <c r="F511" s="111"/>
      <c r="G511" s="111"/>
      <c r="H511" s="384"/>
      <c r="I511" s="105"/>
      <c r="J511" s="105"/>
      <c r="K511" s="105"/>
      <c r="L511" s="403"/>
      <c r="M511" s="905" t="s">
        <v>675</v>
      </c>
      <c r="N511" s="68"/>
      <c r="P511" s="67"/>
    </row>
    <row r="512" spans="1:16" s="165" customFormat="1" ht="12.75">
      <c r="A512" s="768" t="s">
        <v>47</v>
      </c>
      <c r="B512" s="769"/>
      <c r="C512" s="517">
        <f aca="true" t="shared" si="74" ref="C512:L512">SUM(C513:C517)</f>
        <v>0</v>
      </c>
      <c r="D512" s="388"/>
      <c r="E512" s="389"/>
      <c r="F512" s="111">
        <f>SUM(F513:F515)</f>
        <v>10000</v>
      </c>
      <c r="G512" s="111">
        <f>SUM(G513:G515)</f>
        <v>10000</v>
      </c>
      <c r="H512" s="110">
        <f>SUM(H513:H515)</f>
        <v>0</v>
      </c>
      <c r="I512" s="111">
        <f t="shared" si="74"/>
        <v>0</v>
      </c>
      <c r="J512" s="111">
        <f t="shared" si="74"/>
        <v>0</v>
      </c>
      <c r="K512" s="111">
        <f t="shared" si="74"/>
        <v>0</v>
      </c>
      <c r="L512" s="404">
        <f t="shared" si="74"/>
        <v>0</v>
      </c>
      <c r="M512" s="906"/>
      <c r="N512" s="68"/>
      <c r="P512" s="67"/>
    </row>
    <row r="513" spans="1:16" s="165" customFormat="1" ht="12.75" customHeight="1">
      <c r="A513" s="768" t="s">
        <v>7</v>
      </c>
      <c r="B513" s="769"/>
      <c r="C513" s="517">
        <f>SUM(H513:J513)</f>
        <v>0</v>
      </c>
      <c r="D513" s="388"/>
      <c r="E513" s="389"/>
      <c r="F513" s="153"/>
      <c r="G513" s="153"/>
      <c r="H513" s="110"/>
      <c r="I513" s="111"/>
      <c r="J513" s="111"/>
      <c r="K513" s="111"/>
      <c r="L513" s="404"/>
      <c r="M513" s="906"/>
      <c r="N513" s="68"/>
      <c r="P513" s="67"/>
    </row>
    <row r="514" spans="1:16" s="165" customFormat="1" ht="12" customHeight="1">
      <c r="A514" s="768" t="s">
        <v>14</v>
      </c>
      <c r="B514" s="769"/>
      <c r="C514" s="517">
        <f>SUM(H514:J514)</f>
        <v>0</v>
      </c>
      <c r="D514" s="388"/>
      <c r="E514" s="389"/>
      <c r="F514" s="111">
        <v>10000</v>
      </c>
      <c r="G514" s="111">
        <v>10000</v>
      </c>
      <c r="H514" s="110">
        <f>H521</f>
        <v>0</v>
      </c>
      <c r="I514" s="111">
        <f>I521</f>
        <v>0</v>
      </c>
      <c r="J514" s="111">
        <f>J521</f>
        <v>0</v>
      </c>
      <c r="K514" s="111">
        <f>K521</f>
        <v>0</v>
      </c>
      <c r="L514" s="404">
        <f>L521</f>
        <v>0</v>
      </c>
      <c r="M514" s="906"/>
      <c r="N514" s="68"/>
      <c r="P514" s="67"/>
    </row>
    <row r="515" spans="1:16" s="165" customFormat="1" ht="12.75" customHeight="1">
      <c r="A515" s="795" t="s">
        <v>15</v>
      </c>
      <c r="B515" s="796"/>
      <c r="C515" s="151">
        <f>SUM(H515:J515)</f>
        <v>0</v>
      </c>
      <c r="D515" s="408"/>
      <c r="E515" s="409"/>
      <c r="F515" s="114"/>
      <c r="G515" s="114"/>
      <c r="H515" s="113"/>
      <c r="I515" s="114"/>
      <c r="J515" s="114"/>
      <c r="K515" s="114"/>
      <c r="L515" s="410"/>
      <c r="M515" s="909"/>
      <c r="N515" s="68"/>
      <c r="P515" s="67"/>
    </row>
    <row r="516" spans="1:16" s="165" customFormat="1" ht="12.75" customHeight="1">
      <c r="A516" s="793" t="s">
        <v>16</v>
      </c>
      <c r="B516" s="794"/>
      <c r="C516" s="381">
        <f>SUM(H516:J516)</f>
        <v>0</v>
      </c>
      <c r="D516" s="382"/>
      <c r="E516" s="383"/>
      <c r="F516" s="104">
        <f>F523+F530+F537</f>
        <v>0</v>
      </c>
      <c r="G516" s="104">
        <f>G523+G530+G537</f>
        <v>0</v>
      </c>
      <c r="H516" s="440"/>
      <c r="I516" s="104"/>
      <c r="J516" s="104"/>
      <c r="K516" s="104"/>
      <c r="L516" s="431"/>
      <c r="M516" s="438"/>
      <c r="N516" s="68"/>
      <c r="P516" s="67"/>
    </row>
    <row r="517" spans="1:16" s="165" customFormat="1" ht="12.75" customHeight="1">
      <c r="A517" s="772" t="s">
        <v>5</v>
      </c>
      <c r="B517" s="773"/>
      <c r="C517" s="531">
        <f>SUM(H517:J517)</f>
        <v>0</v>
      </c>
      <c r="D517" s="408"/>
      <c r="E517" s="409"/>
      <c r="F517" s="114">
        <f>F524+F531+F538</f>
        <v>0</v>
      </c>
      <c r="G517" s="114">
        <f>G524+G531+G538</f>
        <v>0</v>
      </c>
      <c r="H517" s="441"/>
      <c r="I517" s="148"/>
      <c r="J517" s="148"/>
      <c r="K517" s="148"/>
      <c r="L517" s="436"/>
      <c r="M517" s="437"/>
      <c r="N517" s="68"/>
      <c r="P517" s="67"/>
    </row>
    <row r="518" spans="1:16" s="165" customFormat="1" ht="21.75" customHeight="1">
      <c r="A518" s="380" t="s">
        <v>685</v>
      </c>
      <c r="B518" s="187" t="s">
        <v>417</v>
      </c>
      <c r="C518" s="185"/>
      <c r="D518" s="382"/>
      <c r="E518" s="383"/>
      <c r="F518" s="104"/>
      <c r="G518" s="104"/>
      <c r="H518" s="489"/>
      <c r="I518" s="174"/>
      <c r="J518" s="174"/>
      <c r="K518" s="174"/>
      <c r="L518" s="403"/>
      <c r="M518" s="491"/>
      <c r="N518" s="68"/>
      <c r="P518" s="67"/>
    </row>
    <row r="519" spans="1:16" s="165" customFormat="1" ht="12.75" customHeight="1">
      <c r="A519" s="768" t="s">
        <v>47</v>
      </c>
      <c r="B519" s="769"/>
      <c r="C519" s="509"/>
      <c r="D519" s="388"/>
      <c r="E519" s="389"/>
      <c r="F519" s="111"/>
      <c r="G519" s="111"/>
      <c r="H519" s="110">
        <f>SUM(H520:H522)</f>
        <v>0</v>
      </c>
      <c r="I519" s="106">
        <f>SUM(I520:I522)</f>
        <v>0</v>
      </c>
      <c r="J519" s="106">
        <f>SUM(J520:J522)</f>
        <v>0</v>
      </c>
      <c r="K519" s="111">
        <f>SUM(K520:K522)</f>
        <v>0</v>
      </c>
      <c r="L519" s="385">
        <f>SUM(L520:L522)</f>
        <v>0</v>
      </c>
      <c r="M519" s="426"/>
      <c r="N519" s="68"/>
      <c r="P519" s="67"/>
    </row>
    <row r="520" spans="1:16" s="165" customFormat="1" ht="12.75" customHeight="1">
      <c r="A520" s="768" t="s">
        <v>7</v>
      </c>
      <c r="B520" s="769"/>
      <c r="C520" s="509"/>
      <c r="D520" s="388"/>
      <c r="E520" s="389"/>
      <c r="F520" s="111"/>
      <c r="G520" s="111"/>
      <c r="H520" s="510"/>
      <c r="I520" s="106"/>
      <c r="J520" s="106"/>
      <c r="K520" s="104"/>
      <c r="L520" s="404"/>
      <c r="M520" s="426"/>
      <c r="N520" s="68"/>
      <c r="P520" s="67"/>
    </row>
    <row r="521" spans="1:16" s="165" customFormat="1" ht="12.75" customHeight="1">
      <c r="A521" s="768" t="s">
        <v>14</v>
      </c>
      <c r="B521" s="769"/>
      <c r="C521" s="509"/>
      <c r="D521" s="388"/>
      <c r="E521" s="389"/>
      <c r="F521" s="111"/>
      <c r="G521" s="111"/>
      <c r="H521" s="441">
        <v>0</v>
      </c>
      <c r="I521" s="106"/>
      <c r="J521" s="106"/>
      <c r="K521" s="104">
        <v>0</v>
      </c>
      <c r="L521" s="404"/>
      <c r="M521" s="426"/>
      <c r="N521" s="68"/>
      <c r="P521" s="67"/>
    </row>
    <row r="522" spans="1:16" s="165" customFormat="1" ht="21.75" customHeight="1">
      <c r="A522" s="795" t="s">
        <v>15</v>
      </c>
      <c r="B522" s="796"/>
      <c r="C522" s="500"/>
      <c r="D522" s="434"/>
      <c r="E522" s="435"/>
      <c r="F522" s="148"/>
      <c r="G522" s="148"/>
      <c r="H522" s="441"/>
      <c r="I522" s="115"/>
      <c r="J522" s="115"/>
      <c r="K522" s="115"/>
      <c r="L522" s="396"/>
      <c r="M522" s="422"/>
      <c r="N522" s="68"/>
      <c r="P522" s="67"/>
    </row>
    <row r="523" spans="1:16" s="165" customFormat="1" ht="42" customHeight="1">
      <c r="A523" s="511"/>
      <c r="B523" s="183" t="s">
        <v>420</v>
      </c>
      <c r="C523" s="122"/>
      <c r="D523" s="341"/>
      <c r="E523" s="202"/>
      <c r="F523" s="175"/>
      <c r="G523" s="175"/>
      <c r="H523" s="178" t="s">
        <v>560</v>
      </c>
      <c r="I523" s="178" t="s">
        <v>560</v>
      </c>
      <c r="J523" s="179" t="s">
        <v>560</v>
      </c>
      <c r="K523" s="180" t="s">
        <v>560</v>
      </c>
      <c r="L523" s="495" t="s">
        <v>560</v>
      </c>
      <c r="M523" s="273"/>
      <c r="N523" s="68"/>
      <c r="P523" s="67"/>
    </row>
    <row r="524" spans="1:16" ht="50.25" customHeight="1">
      <c r="A524" s="380" t="s">
        <v>686</v>
      </c>
      <c r="B524" s="317" t="s">
        <v>421</v>
      </c>
      <c r="C524" s="516"/>
      <c r="D524" s="382">
        <v>813</v>
      </c>
      <c r="E524" s="383" t="s">
        <v>848</v>
      </c>
      <c r="F524" s="104"/>
      <c r="G524" s="104"/>
      <c r="H524" s="440"/>
      <c r="I524" s="105"/>
      <c r="J524" s="105"/>
      <c r="K524" s="105"/>
      <c r="L524" s="403"/>
      <c r="M524" s="905" t="s">
        <v>605</v>
      </c>
      <c r="N524" s="68"/>
      <c r="P524" s="67"/>
    </row>
    <row r="525" spans="1:16" ht="12.75">
      <c r="A525" s="768" t="s">
        <v>47</v>
      </c>
      <c r="B525" s="769"/>
      <c r="C525" s="517">
        <f aca="true" t="shared" si="75" ref="C525:L525">SUM(C526:C530)</f>
        <v>21350.1814</v>
      </c>
      <c r="D525" s="388"/>
      <c r="E525" s="389"/>
      <c r="F525" s="111">
        <f>SUM(F527)</f>
        <v>18000</v>
      </c>
      <c r="G525" s="111">
        <f>SUM(G527)</f>
        <v>18000</v>
      </c>
      <c r="H525" s="110">
        <f t="shared" si="75"/>
        <v>21350.1814</v>
      </c>
      <c r="I525" s="111">
        <f t="shared" si="75"/>
        <v>0</v>
      </c>
      <c r="J525" s="111">
        <f t="shared" si="75"/>
        <v>0</v>
      </c>
      <c r="K525" s="111">
        <f t="shared" si="75"/>
        <v>21349.1814</v>
      </c>
      <c r="L525" s="404">
        <f t="shared" si="75"/>
        <v>21349.1814</v>
      </c>
      <c r="M525" s="906"/>
      <c r="N525" s="68"/>
      <c r="P525" s="67"/>
    </row>
    <row r="526" spans="1:16" ht="12.75" customHeight="1">
      <c r="A526" s="768" t="s">
        <v>7</v>
      </c>
      <c r="B526" s="769"/>
      <c r="C526" s="517">
        <f>SUM(H526:J526)</f>
        <v>0</v>
      </c>
      <c r="D526" s="388"/>
      <c r="E526" s="389"/>
      <c r="F526" s="111"/>
      <c r="G526" s="111"/>
      <c r="H526" s="110"/>
      <c r="I526" s="111"/>
      <c r="J526" s="111"/>
      <c r="K526" s="111"/>
      <c r="L526" s="404"/>
      <c r="M526" s="906"/>
      <c r="N526" s="68"/>
      <c r="P526" s="67"/>
    </row>
    <row r="527" spans="1:16" ht="12.75" customHeight="1">
      <c r="A527" s="768" t="s">
        <v>14</v>
      </c>
      <c r="B527" s="769"/>
      <c r="C527" s="517">
        <f>SUM(H527:J527)</f>
        <v>21350.1814</v>
      </c>
      <c r="D527" s="388"/>
      <c r="E527" s="389"/>
      <c r="F527" s="111">
        <v>18000</v>
      </c>
      <c r="G527" s="111">
        <v>18000</v>
      </c>
      <c r="H527" s="110">
        <v>21350.1814</v>
      </c>
      <c r="I527" s="111"/>
      <c r="J527" s="111"/>
      <c r="K527" s="111">
        <v>21349.1814</v>
      </c>
      <c r="L527" s="404">
        <v>21349.1814</v>
      </c>
      <c r="M527" s="906"/>
      <c r="N527" s="68"/>
      <c r="P527" s="67"/>
    </row>
    <row r="528" spans="1:16" ht="12.75" customHeight="1">
      <c r="A528" s="795" t="s">
        <v>15</v>
      </c>
      <c r="B528" s="796"/>
      <c r="C528" s="151">
        <f>SUM(H528:J528)</f>
        <v>0</v>
      </c>
      <c r="D528" s="408"/>
      <c r="E528" s="409"/>
      <c r="F528" s="114"/>
      <c r="G528" s="114"/>
      <c r="H528" s="113"/>
      <c r="I528" s="114"/>
      <c r="J528" s="114"/>
      <c r="K528" s="136"/>
      <c r="L528" s="410"/>
      <c r="M528" s="909"/>
      <c r="N528" s="68"/>
      <c r="P528" s="67"/>
    </row>
    <row r="529" spans="1:16" ht="12.75" customHeight="1">
      <c r="A529" s="793" t="s">
        <v>16</v>
      </c>
      <c r="B529" s="794"/>
      <c r="C529" s="381">
        <f>SUM(H529:J529)</f>
        <v>0</v>
      </c>
      <c r="D529" s="382"/>
      <c r="E529" s="383"/>
      <c r="F529" s="104"/>
      <c r="G529" s="104"/>
      <c r="H529" s="440"/>
      <c r="I529" s="104"/>
      <c r="J529" s="104"/>
      <c r="K529" s="104"/>
      <c r="L529" s="431"/>
      <c r="M529" s="438"/>
      <c r="N529" s="68"/>
      <c r="P529" s="67"/>
    </row>
    <row r="530" spans="1:16" ht="12.75" customHeight="1">
      <c r="A530" s="795" t="s">
        <v>5</v>
      </c>
      <c r="B530" s="796"/>
      <c r="C530" s="151">
        <f>SUM(H530:J530)</f>
        <v>0</v>
      </c>
      <c r="D530" s="408"/>
      <c r="E530" s="409"/>
      <c r="F530" s="114"/>
      <c r="G530" s="114"/>
      <c r="H530" s="113"/>
      <c r="I530" s="114"/>
      <c r="J530" s="114"/>
      <c r="K530" s="114"/>
      <c r="L530" s="410"/>
      <c r="M530" s="411"/>
      <c r="N530" s="68"/>
      <c r="P530" s="67"/>
    </row>
    <row r="531" spans="1:16" ht="39" customHeight="1">
      <c r="A531" s="380" t="s">
        <v>423</v>
      </c>
      <c r="B531" s="317" t="s">
        <v>422</v>
      </c>
      <c r="C531" s="185"/>
      <c r="D531" s="382">
        <v>813</v>
      </c>
      <c r="E531" s="383" t="s">
        <v>844</v>
      </c>
      <c r="F531" s="104"/>
      <c r="G531" s="104"/>
      <c r="H531" s="384"/>
      <c r="I531" s="105"/>
      <c r="J531" s="105"/>
      <c r="K531" s="174"/>
      <c r="L531" s="490"/>
      <c r="M531" s="491"/>
      <c r="N531" s="68"/>
      <c r="P531" s="67"/>
    </row>
    <row r="532" spans="1:16" ht="12.75" customHeight="1">
      <c r="A532" s="768" t="s">
        <v>47</v>
      </c>
      <c r="B532" s="769"/>
      <c r="C532" s="509"/>
      <c r="D532" s="388"/>
      <c r="E532" s="389"/>
      <c r="F532" s="111">
        <v>0</v>
      </c>
      <c r="G532" s="111">
        <v>0</v>
      </c>
      <c r="H532" s="110">
        <f>SUM(H533:H535)</f>
        <v>96137.40901</v>
      </c>
      <c r="I532" s="111">
        <f>SUM(I533:I535)</f>
        <v>95060.0677</v>
      </c>
      <c r="J532" s="111">
        <f>SUM(J533:J535)</f>
        <v>95060.0677</v>
      </c>
      <c r="K532" s="111">
        <f>SUM(K533:K535)</f>
        <v>95223.28553000001</v>
      </c>
      <c r="L532" s="404">
        <f>SUM(L533:L535)</f>
        <v>95223.28553000001</v>
      </c>
      <c r="M532" s="426"/>
      <c r="N532" s="68"/>
      <c r="P532" s="67"/>
    </row>
    <row r="533" spans="1:16" ht="12.75" customHeight="1">
      <c r="A533" s="768" t="s">
        <v>7</v>
      </c>
      <c r="B533" s="769"/>
      <c r="C533" s="509"/>
      <c r="D533" s="388"/>
      <c r="E533" s="389"/>
      <c r="F533" s="111"/>
      <c r="G533" s="111"/>
      <c r="H533" s="110"/>
      <c r="I533" s="111"/>
      <c r="J533" s="111"/>
      <c r="K533" s="111"/>
      <c r="L533" s="385"/>
      <c r="M533" s="426"/>
      <c r="N533" s="68"/>
      <c r="P533" s="67"/>
    </row>
    <row r="534" spans="1:16" ht="12.75" customHeight="1">
      <c r="A534" s="768" t="s">
        <v>14</v>
      </c>
      <c r="B534" s="769"/>
      <c r="C534" s="509"/>
      <c r="D534" s="388"/>
      <c r="E534" s="389"/>
      <c r="F534" s="111">
        <v>0</v>
      </c>
      <c r="G534" s="111">
        <v>0</v>
      </c>
      <c r="H534" s="110">
        <v>95060.0677</v>
      </c>
      <c r="I534" s="111">
        <v>95060.0677</v>
      </c>
      <c r="J534" s="111">
        <v>95060.0677</v>
      </c>
      <c r="K534" s="111">
        <v>94145.94422</v>
      </c>
      <c r="L534" s="404">
        <v>94145.94422</v>
      </c>
      <c r="M534" s="426"/>
      <c r="N534" s="68"/>
      <c r="P534" s="67"/>
    </row>
    <row r="535" spans="1:16" ht="12.75" customHeight="1">
      <c r="A535" s="795" t="s">
        <v>15</v>
      </c>
      <c r="B535" s="796"/>
      <c r="C535" s="500"/>
      <c r="D535" s="408"/>
      <c r="E535" s="409"/>
      <c r="F535" s="114">
        <v>0</v>
      </c>
      <c r="G535" s="114">
        <v>0</v>
      </c>
      <c r="H535" s="113">
        <f>77.34131+1000</f>
        <v>1077.34131</v>
      </c>
      <c r="I535" s="114"/>
      <c r="J535" s="114"/>
      <c r="K535" s="114">
        <v>1077.34131</v>
      </c>
      <c r="L535" s="396">
        <v>1077.34131</v>
      </c>
      <c r="M535" s="422"/>
      <c r="N535" s="68"/>
      <c r="P535" s="67"/>
    </row>
    <row r="536" spans="1:16" ht="22.5" customHeight="1">
      <c r="A536" s="380" t="s">
        <v>427</v>
      </c>
      <c r="B536" s="317" t="s">
        <v>424</v>
      </c>
      <c r="C536" s="185"/>
      <c r="D536" s="382">
        <v>813</v>
      </c>
      <c r="E536" s="383" t="s">
        <v>861</v>
      </c>
      <c r="F536" s="104"/>
      <c r="G536" s="104"/>
      <c r="H536" s="384"/>
      <c r="I536" s="105"/>
      <c r="J536" s="105"/>
      <c r="K536" s="174"/>
      <c r="L536" s="490"/>
      <c r="M536" s="491"/>
      <c r="N536" s="68"/>
      <c r="P536" s="67"/>
    </row>
    <row r="537" spans="1:16" ht="12.75" customHeight="1">
      <c r="A537" s="768" t="s">
        <v>47</v>
      </c>
      <c r="B537" s="769"/>
      <c r="C537" s="509"/>
      <c r="D537" s="388"/>
      <c r="E537" s="389"/>
      <c r="F537" s="111">
        <v>0</v>
      </c>
      <c r="G537" s="111">
        <v>0</v>
      </c>
      <c r="H537" s="110">
        <f aca="true" t="shared" si="76" ref="H537:M537">SUM(H538:H540)</f>
        <v>52657.844</v>
      </c>
      <c r="I537" s="111">
        <f t="shared" si="76"/>
        <v>0</v>
      </c>
      <c r="J537" s="111">
        <f t="shared" si="76"/>
        <v>0</v>
      </c>
      <c r="K537" s="111">
        <f t="shared" si="76"/>
        <v>50352.99291</v>
      </c>
      <c r="L537" s="404">
        <f t="shared" si="76"/>
        <v>50352.99291</v>
      </c>
      <c r="M537" s="110">
        <f t="shared" si="76"/>
        <v>0</v>
      </c>
      <c r="N537" s="68"/>
      <c r="P537" s="67"/>
    </row>
    <row r="538" spans="1:16" ht="12.75" customHeight="1">
      <c r="A538" s="768" t="s">
        <v>7</v>
      </c>
      <c r="B538" s="769"/>
      <c r="C538" s="509"/>
      <c r="D538" s="388"/>
      <c r="E538" s="389"/>
      <c r="F538" s="111"/>
      <c r="G538" s="111"/>
      <c r="H538" s="110"/>
      <c r="I538" s="111"/>
      <c r="J538" s="111"/>
      <c r="K538" s="111"/>
      <c r="L538" s="404"/>
      <c r="M538" s="426"/>
      <c r="N538" s="68"/>
      <c r="P538" s="67"/>
    </row>
    <row r="539" spans="1:16" ht="12.75" customHeight="1">
      <c r="A539" s="768" t="s">
        <v>14</v>
      </c>
      <c r="B539" s="769"/>
      <c r="C539" s="509"/>
      <c r="D539" s="388"/>
      <c r="E539" s="389"/>
      <c r="F539" s="111">
        <v>0</v>
      </c>
      <c r="G539" s="111">
        <v>0</v>
      </c>
      <c r="H539" s="111">
        <v>52657.844</v>
      </c>
      <c r="I539" s="111"/>
      <c r="J539" s="111"/>
      <c r="K539" s="106">
        <v>50352.99291</v>
      </c>
      <c r="L539" s="385">
        <v>50352.99291</v>
      </c>
      <c r="M539" s="426"/>
      <c r="N539" s="68"/>
      <c r="P539" s="67"/>
    </row>
    <row r="540" spans="1:16" ht="33.75" customHeight="1">
      <c r="A540" s="772" t="s">
        <v>15</v>
      </c>
      <c r="B540" s="773"/>
      <c r="C540" s="509"/>
      <c r="D540" s="408"/>
      <c r="E540" s="409"/>
      <c r="F540" s="114"/>
      <c r="G540" s="114"/>
      <c r="H540" s="114"/>
      <c r="I540" s="114"/>
      <c r="J540" s="114"/>
      <c r="K540" s="114"/>
      <c r="L540" s="436"/>
      <c r="M540" s="426"/>
      <c r="N540" s="68"/>
      <c r="P540" s="67"/>
    </row>
    <row r="541" spans="1:16" ht="59.25" customHeight="1">
      <c r="A541" s="380" t="s">
        <v>428</v>
      </c>
      <c r="B541" s="317" t="s">
        <v>425</v>
      </c>
      <c r="C541" s="185"/>
      <c r="D541" s="382">
        <v>813</v>
      </c>
      <c r="E541" s="383" t="s">
        <v>844</v>
      </c>
      <c r="F541" s="104"/>
      <c r="G541" s="104"/>
      <c r="H541" s="440"/>
      <c r="I541" s="106"/>
      <c r="J541" s="106"/>
      <c r="K541" s="106"/>
      <c r="L541" s="490"/>
      <c r="M541" s="491"/>
      <c r="N541" s="68"/>
      <c r="P541" s="67"/>
    </row>
    <row r="542" spans="1:16" ht="12.75" customHeight="1">
      <c r="A542" s="768" t="s">
        <v>47</v>
      </c>
      <c r="B542" s="769"/>
      <c r="C542" s="509"/>
      <c r="D542" s="388"/>
      <c r="E542" s="389"/>
      <c r="F542" s="111">
        <v>0</v>
      </c>
      <c r="G542" s="111">
        <v>0</v>
      </c>
      <c r="H542" s="110">
        <f>SUM(H543:H545)</f>
        <v>22179.4</v>
      </c>
      <c r="I542" s="111">
        <f>SUM(I543:I545)</f>
        <v>0</v>
      </c>
      <c r="J542" s="111">
        <f>SUM(J543:J545)</f>
        <v>0</v>
      </c>
      <c r="K542" s="111">
        <f>SUM(K543:K545)</f>
        <v>22179.4</v>
      </c>
      <c r="L542" s="404">
        <f>SUM(L543:L545)</f>
        <v>22179.4</v>
      </c>
      <c r="M542" s="426"/>
      <c r="N542" s="68"/>
      <c r="P542" s="67"/>
    </row>
    <row r="543" spans="1:16" ht="12.75" customHeight="1">
      <c r="A543" s="768" t="s">
        <v>7</v>
      </c>
      <c r="B543" s="769"/>
      <c r="C543" s="509"/>
      <c r="D543" s="388"/>
      <c r="E543" s="389"/>
      <c r="F543" s="111"/>
      <c r="G543" s="111"/>
      <c r="H543" s="110">
        <v>21070.4</v>
      </c>
      <c r="I543" s="106"/>
      <c r="J543" s="106"/>
      <c r="K543" s="111">
        <f>22179.4-1109</f>
        <v>21070.4</v>
      </c>
      <c r="L543" s="404">
        <v>21070.4</v>
      </c>
      <c r="M543" s="426"/>
      <c r="N543" s="68"/>
      <c r="P543" s="67"/>
    </row>
    <row r="544" spans="1:16" ht="12.75" customHeight="1">
      <c r="A544" s="768" t="s">
        <v>14</v>
      </c>
      <c r="B544" s="769"/>
      <c r="C544" s="509"/>
      <c r="D544" s="388"/>
      <c r="E544" s="389"/>
      <c r="F544" s="111">
        <v>0</v>
      </c>
      <c r="G544" s="111">
        <v>0</v>
      </c>
      <c r="H544" s="111">
        <f>696.5+412.5</f>
        <v>1109</v>
      </c>
      <c r="I544" s="106"/>
      <c r="J544" s="106"/>
      <c r="K544" s="106">
        <v>1109</v>
      </c>
      <c r="L544" s="385">
        <v>1109</v>
      </c>
      <c r="M544" s="426"/>
      <c r="N544" s="68"/>
      <c r="P544" s="67"/>
    </row>
    <row r="545" spans="1:16" ht="12.75" customHeight="1">
      <c r="A545" s="772" t="s">
        <v>15</v>
      </c>
      <c r="B545" s="773"/>
      <c r="C545" s="500"/>
      <c r="D545" s="388"/>
      <c r="E545" s="389"/>
      <c r="F545" s="111"/>
      <c r="G545" s="111"/>
      <c r="H545" s="204"/>
      <c r="I545" s="205"/>
      <c r="J545" s="205"/>
      <c r="K545" s="204"/>
      <c r="L545" s="436"/>
      <c r="M545" s="422"/>
      <c r="N545" s="68"/>
      <c r="P545" s="67"/>
    </row>
    <row r="546" spans="1:16" ht="21.75" customHeight="1">
      <c r="A546" s="783" t="s">
        <v>558</v>
      </c>
      <c r="B546" s="784"/>
      <c r="C546" s="500"/>
      <c r="D546" s="408"/>
      <c r="E546" s="409"/>
      <c r="F546" s="114"/>
      <c r="G546" s="114"/>
      <c r="H546" s="113"/>
      <c r="I546" s="115"/>
      <c r="J546" s="115"/>
      <c r="K546" s="115"/>
      <c r="L546" s="410"/>
      <c r="M546" s="422"/>
      <c r="N546" s="68"/>
      <c r="P546" s="67"/>
    </row>
    <row r="547" spans="1:16" s="165" customFormat="1" ht="44.25" customHeight="1">
      <c r="A547" s="380" t="s">
        <v>429</v>
      </c>
      <c r="B547" s="317" t="s">
        <v>426</v>
      </c>
      <c r="C547" s="516"/>
      <c r="D547" s="382">
        <v>812</v>
      </c>
      <c r="E547" s="383" t="s">
        <v>860</v>
      </c>
      <c r="F547" s="104"/>
      <c r="G547" s="104"/>
      <c r="H547" s="440"/>
      <c r="I547" s="105"/>
      <c r="J547" s="105"/>
      <c r="K547" s="105"/>
      <c r="L547" s="403"/>
      <c r="M547" s="905" t="s">
        <v>675</v>
      </c>
      <c r="N547" s="68"/>
      <c r="P547" s="67"/>
    </row>
    <row r="548" spans="1:16" s="165" customFormat="1" ht="12.75" customHeight="1">
      <c r="A548" s="768" t="s">
        <v>47</v>
      </c>
      <c r="B548" s="769"/>
      <c r="C548" s="517">
        <f>SUM(C549:C553)</f>
        <v>400</v>
      </c>
      <c r="D548" s="388"/>
      <c r="E548" s="389"/>
      <c r="F548" s="111">
        <v>0</v>
      </c>
      <c r="G548" s="111">
        <v>0</v>
      </c>
      <c r="H548" s="110">
        <f>SUM(H549:H551)</f>
        <v>200</v>
      </c>
      <c r="I548" s="111">
        <f>SUM(I549:I551)</f>
        <v>0</v>
      </c>
      <c r="J548" s="111">
        <f>SUM(J549:J551)</f>
        <v>0</v>
      </c>
      <c r="K548" s="111">
        <f>SUM(K549:K551)</f>
        <v>104.47367</v>
      </c>
      <c r="L548" s="404">
        <f>SUM(L549:L551)</f>
        <v>104.47367</v>
      </c>
      <c r="M548" s="906"/>
      <c r="N548" s="68"/>
      <c r="P548" s="67"/>
    </row>
    <row r="549" spans="1:16" s="165" customFormat="1" ht="12.75" customHeight="1">
      <c r="A549" s="768" t="s">
        <v>7</v>
      </c>
      <c r="B549" s="769"/>
      <c r="C549" s="517">
        <f>SUM(H549:J549)</f>
        <v>0</v>
      </c>
      <c r="D549" s="388"/>
      <c r="E549" s="389"/>
      <c r="F549" s="111">
        <v>0</v>
      </c>
      <c r="G549" s="111">
        <v>0</v>
      </c>
      <c r="H549" s="110">
        <f aca="true" t="shared" si="77" ref="H549:L551">H554+H560</f>
        <v>0</v>
      </c>
      <c r="I549" s="111">
        <f t="shared" si="77"/>
        <v>0</v>
      </c>
      <c r="J549" s="111">
        <f t="shared" si="77"/>
        <v>0</v>
      </c>
      <c r="K549" s="111">
        <f t="shared" si="77"/>
        <v>0</v>
      </c>
      <c r="L549" s="404">
        <f t="shared" si="77"/>
        <v>0</v>
      </c>
      <c r="M549" s="906"/>
      <c r="N549" s="68"/>
      <c r="P549" s="67"/>
    </row>
    <row r="550" spans="1:16" s="165" customFormat="1" ht="12.75" customHeight="1">
      <c r="A550" s="768" t="s">
        <v>14</v>
      </c>
      <c r="B550" s="769"/>
      <c r="C550" s="517">
        <f>SUM(H550:J550)</f>
        <v>200</v>
      </c>
      <c r="D550" s="388"/>
      <c r="E550" s="389"/>
      <c r="F550" s="111">
        <v>0</v>
      </c>
      <c r="G550" s="111">
        <v>0</v>
      </c>
      <c r="H550" s="110">
        <f t="shared" si="77"/>
        <v>200</v>
      </c>
      <c r="I550" s="111">
        <f t="shared" si="77"/>
        <v>0</v>
      </c>
      <c r="J550" s="111">
        <f t="shared" si="77"/>
        <v>0</v>
      </c>
      <c r="K550" s="111">
        <f t="shared" si="77"/>
        <v>104.47367</v>
      </c>
      <c r="L550" s="404">
        <f t="shared" si="77"/>
        <v>104.47367</v>
      </c>
      <c r="M550" s="906"/>
      <c r="N550" s="68"/>
      <c r="P550" s="67"/>
    </row>
    <row r="551" spans="1:16" s="165" customFormat="1" ht="12.75" customHeight="1">
      <c r="A551" s="795" t="s">
        <v>15</v>
      </c>
      <c r="B551" s="796"/>
      <c r="C551" s="151">
        <f>SUM(H551:J551)</f>
        <v>0</v>
      </c>
      <c r="D551" s="408"/>
      <c r="E551" s="409"/>
      <c r="F551" s="114">
        <v>0</v>
      </c>
      <c r="G551" s="114">
        <v>0</v>
      </c>
      <c r="H551" s="110">
        <f t="shared" si="77"/>
        <v>0</v>
      </c>
      <c r="I551" s="111">
        <f t="shared" si="77"/>
        <v>0</v>
      </c>
      <c r="J551" s="111">
        <f t="shared" si="77"/>
        <v>0</v>
      </c>
      <c r="K551" s="111">
        <f t="shared" si="77"/>
        <v>0</v>
      </c>
      <c r="L551" s="404">
        <f t="shared" si="77"/>
        <v>0</v>
      </c>
      <c r="M551" s="909"/>
      <c r="N551" s="68"/>
      <c r="P551" s="67"/>
    </row>
    <row r="552" spans="1:16" s="165" customFormat="1" ht="22.5" customHeight="1">
      <c r="A552" s="380" t="s">
        <v>687</v>
      </c>
      <c r="B552" s="317" t="s">
        <v>688</v>
      </c>
      <c r="C552" s="516"/>
      <c r="D552" s="382"/>
      <c r="E552" s="383"/>
      <c r="F552" s="104"/>
      <c r="G552" s="104"/>
      <c r="H552" s="384"/>
      <c r="I552" s="105"/>
      <c r="J552" s="105"/>
      <c r="K552" s="105"/>
      <c r="L552" s="403"/>
      <c r="M552" s="905" t="s">
        <v>675</v>
      </c>
      <c r="N552" s="68"/>
      <c r="P552" s="67"/>
    </row>
    <row r="553" spans="1:16" s="165" customFormat="1" ht="12.75" customHeight="1">
      <c r="A553" s="768" t="s">
        <v>47</v>
      </c>
      <c r="B553" s="769"/>
      <c r="C553" s="517">
        <f>SUM(C554:C559)</f>
        <v>200</v>
      </c>
      <c r="D553" s="388"/>
      <c r="E553" s="389"/>
      <c r="F553" s="111"/>
      <c r="G553" s="111"/>
      <c r="H553" s="110">
        <f>SUM(H554:H556)</f>
        <v>100</v>
      </c>
      <c r="I553" s="111">
        <f>SUM(I554:I556)</f>
        <v>0</v>
      </c>
      <c r="J553" s="111">
        <f>SUM(J554:J556)</f>
        <v>0</v>
      </c>
      <c r="K553" s="111">
        <f>SUM(K554:K556)</f>
        <v>44.69039</v>
      </c>
      <c r="L553" s="404">
        <f>SUM(L554:L556)</f>
        <v>44.69039</v>
      </c>
      <c r="M553" s="906"/>
      <c r="N553" s="68"/>
      <c r="P553" s="67"/>
    </row>
    <row r="554" spans="1:16" s="165" customFormat="1" ht="12.75" customHeight="1">
      <c r="A554" s="768" t="s">
        <v>7</v>
      </c>
      <c r="B554" s="769"/>
      <c r="C554" s="517">
        <f>SUM(H554:J554)</f>
        <v>0</v>
      </c>
      <c r="D554" s="388"/>
      <c r="E554" s="389"/>
      <c r="F554" s="111"/>
      <c r="G554" s="111"/>
      <c r="H554" s="110"/>
      <c r="I554" s="111"/>
      <c r="J554" s="111"/>
      <c r="K554" s="111"/>
      <c r="L554" s="404"/>
      <c r="M554" s="906"/>
      <c r="N554" s="68"/>
      <c r="P554" s="67"/>
    </row>
    <row r="555" spans="1:16" s="165" customFormat="1" ht="12.75" customHeight="1">
      <c r="A555" s="768" t="s">
        <v>14</v>
      </c>
      <c r="B555" s="769"/>
      <c r="C555" s="517">
        <f>SUM(H555:J555)</f>
        <v>100</v>
      </c>
      <c r="D555" s="388"/>
      <c r="E555" s="389"/>
      <c r="F555" s="111"/>
      <c r="G555" s="111"/>
      <c r="H555" s="111">
        <v>100</v>
      </c>
      <c r="I555" s="111"/>
      <c r="J555" s="111"/>
      <c r="K555" s="111">
        <v>44.69039</v>
      </c>
      <c r="L555" s="404">
        <v>44.69039</v>
      </c>
      <c r="M555" s="906"/>
      <c r="N555" s="68"/>
      <c r="P555" s="67"/>
    </row>
    <row r="556" spans="1:16" s="165" customFormat="1" ht="12.75" customHeight="1">
      <c r="A556" s="795" t="s">
        <v>15</v>
      </c>
      <c r="B556" s="796"/>
      <c r="C556" s="151">
        <f>SUM(H556:J556)</f>
        <v>0</v>
      </c>
      <c r="D556" s="408"/>
      <c r="E556" s="409"/>
      <c r="F556" s="114"/>
      <c r="G556" s="114"/>
      <c r="H556" s="114"/>
      <c r="I556" s="114"/>
      <c r="J556" s="114"/>
      <c r="K556" s="114"/>
      <c r="L556" s="410"/>
      <c r="M556" s="909"/>
      <c r="N556" s="68"/>
      <c r="P556" s="67"/>
    </row>
    <row r="557" spans="1:16" s="165" customFormat="1" ht="31.5" customHeight="1">
      <c r="A557" s="511"/>
      <c r="B557" s="183" t="s">
        <v>689</v>
      </c>
      <c r="C557" s="122"/>
      <c r="D557" s="464"/>
      <c r="E557" s="532"/>
      <c r="F557" s="121"/>
      <c r="G557" s="121"/>
      <c r="H557" s="494" t="s">
        <v>560</v>
      </c>
      <c r="I557" s="178" t="s">
        <v>560</v>
      </c>
      <c r="J557" s="179" t="s">
        <v>560</v>
      </c>
      <c r="K557" s="180" t="s">
        <v>560</v>
      </c>
      <c r="L557" s="495" t="s">
        <v>560</v>
      </c>
      <c r="M557" s="273"/>
      <c r="N557" s="68"/>
      <c r="P557" s="67"/>
    </row>
    <row r="558" spans="1:16" s="165" customFormat="1" ht="21.75" customHeight="1">
      <c r="A558" s="380" t="s">
        <v>690</v>
      </c>
      <c r="B558" s="317" t="s">
        <v>691</v>
      </c>
      <c r="C558" s="516"/>
      <c r="D558" s="382"/>
      <c r="E558" s="383"/>
      <c r="F558" s="104"/>
      <c r="G558" s="104"/>
      <c r="H558" s="440"/>
      <c r="I558" s="105"/>
      <c r="J558" s="105"/>
      <c r="K558" s="105"/>
      <c r="L558" s="403"/>
      <c r="M558" s="905" t="s">
        <v>675</v>
      </c>
      <c r="N558" s="68"/>
      <c r="P558" s="67"/>
    </row>
    <row r="559" spans="1:16" s="165" customFormat="1" ht="12.75" customHeight="1">
      <c r="A559" s="768" t="s">
        <v>47</v>
      </c>
      <c r="B559" s="769"/>
      <c r="C559" s="517">
        <f>SUM(C560:C564)</f>
        <v>100</v>
      </c>
      <c r="D559" s="388"/>
      <c r="E559" s="389"/>
      <c r="F559" s="111"/>
      <c r="G559" s="111"/>
      <c r="H559" s="110">
        <f>SUM(H560:H562)</f>
        <v>100</v>
      </c>
      <c r="I559" s="111">
        <f>SUM(I560:I562)</f>
        <v>0</v>
      </c>
      <c r="J559" s="111">
        <f>SUM(J560:J562)</f>
        <v>0</v>
      </c>
      <c r="K559" s="111">
        <f>SUM(K560:K562)</f>
        <v>59.78328</v>
      </c>
      <c r="L559" s="404">
        <f>SUM(L560:L562)</f>
        <v>59.78328</v>
      </c>
      <c r="M559" s="906"/>
      <c r="N559" s="68"/>
      <c r="P559" s="67"/>
    </row>
    <row r="560" spans="1:16" s="165" customFormat="1" ht="12.75" customHeight="1">
      <c r="A560" s="768" t="s">
        <v>7</v>
      </c>
      <c r="B560" s="769"/>
      <c r="C560" s="517">
        <f>SUM(H560:J560)</f>
        <v>0</v>
      </c>
      <c r="D560" s="388"/>
      <c r="E560" s="389"/>
      <c r="F560" s="111"/>
      <c r="G560" s="111"/>
      <c r="H560" s="110"/>
      <c r="I560" s="111"/>
      <c r="J560" s="111"/>
      <c r="K560" s="111"/>
      <c r="L560" s="404"/>
      <c r="M560" s="906"/>
      <c r="N560" s="68"/>
      <c r="P560" s="67"/>
    </row>
    <row r="561" spans="1:16" s="165" customFormat="1" ht="12.75" customHeight="1">
      <c r="A561" s="768" t="s">
        <v>14</v>
      </c>
      <c r="B561" s="769"/>
      <c r="C561" s="517">
        <f>SUM(H561:J561)</f>
        <v>100</v>
      </c>
      <c r="D561" s="388"/>
      <c r="E561" s="389"/>
      <c r="F561" s="111"/>
      <c r="G561" s="111"/>
      <c r="H561" s="110">
        <v>100</v>
      </c>
      <c r="I561" s="111"/>
      <c r="J561" s="111"/>
      <c r="K561" s="111">
        <v>59.78328</v>
      </c>
      <c r="L561" s="404">
        <v>59.78328</v>
      </c>
      <c r="M561" s="906"/>
      <c r="N561" s="68"/>
      <c r="P561" s="67"/>
    </row>
    <row r="562" spans="1:16" s="165" customFormat="1" ht="12.75" customHeight="1">
      <c r="A562" s="795" t="s">
        <v>15</v>
      </c>
      <c r="B562" s="796"/>
      <c r="C562" s="151">
        <f>SUM(H562:J562)</f>
        <v>0</v>
      </c>
      <c r="D562" s="408"/>
      <c r="E562" s="409"/>
      <c r="F562" s="114"/>
      <c r="G562" s="114"/>
      <c r="H562" s="113"/>
      <c r="I562" s="114"/>
      <c r="J562" s="114"/>
      <c r="K562" s="114"/>
      <c r="L562" s="410"/>
      <c r="M562" s="909"/>
      <c r="N562" s="68"/>
      <c r="P562" s="67"/>
    </row>
    <row r="563" spans="1:16" s="165" customFormat="1" ht="42.75" customHeight="1">
      <c r="A563" s="533"/>
      <c r="B563" s="183" t="s">
        <v>692</v>
      </c>
      <c r="C563" s="122"/>
      <c r="D563" s="464"/>
      <c r="E563" s="532"/>
      <c r="F563" s="121"/>
      <c r="G563" s="121"/>
      <c r="H563" s="300" t="s">
        <v>560</v>
      </c>
      <c r="I563" s="178" t="s">
        <v>560</v>
      </c>
      <c r="J563" s="179" t="s">
        <v>560</v>
      </c>
      <c r="K563" s="180" t="s">
        <v>560</v>
      </c>
      <c r="L563" s="495" t="s">
        <v>560</v>
      </c>
      <c r="M563" s="273"/>
      <c r="N563" s="68"/>
      <c r="P563" s="67"/>
    </row>
    <row r="564" spans="1:16" ht="12.75" customHeight="1">
      <c r="A564" s="534"/>
      <c r="B564" s="206"/>
      <c r="C564" s="509"/>
      <c r="D564" s="382"/>
      <c r="E564" s="383"/>
      <c r="F564" s="104"/>
      <c r="G564" s="104"/>
      <c r="H564" s="510"/>
      <c r="I564" s="106"/>
      <c r="J564" s="106"/>
      <c r="K564" s="106"/>
      <c r="L564" s="436"/>
      <c r="M564" s="426"/>
      <c r="N564" s="68"/>
      <c r="P564" s="67"/>
    </row>
    <row r="565" spans="1:16" ht="6.75" customHeight="1">
      <c r="A565" s="774"/>
      <c r="B565" s="775"/>
      <c r="C565" s="509"/>
      <c r="D565" s="408"/>
      <c r="E565" s="409"/>
      <c r="F565" s="114"/>
      <c r="G565" s="114"/>
      <c r="H565" s="510"/>
      <c r="I565" s="106"/>
      <c r="J565" s="106"/>
      <c r="K565" s="106"/>
      <c r="L565" s="410"/>
      <c r="M565" s="426"/>
      <c r="N565" s="68"/>
      <c r="P565" s="67"/>
    </row>
    <row r="566" spans="1:16" ht="39.75" customHeight="1">
      <c r="A566" s="380" t="s">
        <v>693</v>
      </c>
      <c r="B566" s="317" t="s">
        <v>694</v>
      </c>
      <c r="C566" s="516"/>
      <c r="D566" s="382"/>
      <c r="E566" s="383"/>
      <c r="F566" s="104"/>
      <c r="G566" s="104"/>
      <c r="H566" s="384"/>
      <c r="I566" s="105"/>
      <c r="J566" s="105"/>
      <c r="K566" s="105"/>
      <c r="L566" s="403"/>
      <c r="M566" s="238"/>
      <c r="N566" s="68"/>
      <c r="P566" s="67"/>
    </row>
    <row r="567" spans="1:16" ht="14.25" customHeight="1">
      <c r="A567" s="768" t="s">
        <v>47</v>
      </c>
      <c r="B567" s="769"/>
      <c r="C567" s="535">
        <f aca="true" t="shared" si="78" ref="C567:M567">SUM(C568:C572)</f>
        <v>7258.65089</v>
      </c>
      <c r="D567" s="445"/>
      <c r="E567" s="446"/>
      <c r="F567" s="153">
        <f>SUM(F569:F570)</f>
        <v>8200</v>
      </c>
      <c r="G567" s="153">
        <f>SUM(G569:G570)</f>
        <v>8200</v>
      </c>
      <c r="H567" s="267">
        <f t="shared" si="78"/>
        <v>7258.65089</v>
      </c>
      <c r="I567" s="153">
        <f t="shared" si="78"/>
        <v>0</v>
      </c>
      <c r="J567" s="153">
        <f t="shared" si="78"/>
        <v>0</v>
      </c>
      <c r="K567" s="153">
        <f t="shared" si="78"/>
        <v>7158.94804</v>
      </c>
      <c r="L567" s="390">
        <f t="shared" si="78"/>
        <v>7158.94804</v>
      </c>
      <c r="M567" s="267">
        <f t="shared" si="78"/>
        <v>0</v>
      </c>
      <c r="N567" s="68"/>
      <c r="P567" s="67"/>
    </row>
    <row r="568" spans="1:16" ht="12.75" customHeight="1">
      <c r="A568" s="768" t="s">
        <v>7</v>
      </c>
      <c r="B568" s="769"/>
      <c r="C568" s="535">
        <f>SUM(H568:J568)</f>
        <v>0</v>
      </c>
      <c r="D568" s="445"/>
      <c r="E568" s="446"/>
      <c r="F568" s="153">
        <v>0</v>
      </c>
      <c r="G568" s="153">
        <v>0</v>
      </c>
      <c r="H568" s="267">
        <f aca="true" t="shared" si="79" ref="H568:L570">H575+H582</f>
        <v>0</v>
      </c>
      <c r="I568" s="153">
        <f t="shared" si="79"/>
        <v>0</v>
      </c>
      <c r="J568" s="153">
        <f t="shared" si="79"/>
        <v>0</v>
      </c>
      <c r="K568" s="153">
        <f t="shared" si="79"/>
        <v>0</v>
      </c>
      <c r="L568" s="390">
        <f t="shared" si="79"/>
        <v>0</v>
      </c>
      <c r="M568" s="407"/>
      <c r="N568" s="68"/>
      <c r="P568" s="67"/>
    </row>
    <row r="569" spans="1:16" ht="12.75" customHeight="1">
      <c r="A569" s="768" t="s">
        <v>14</v>
      </c>
      <c r="B569" s="769"/>
      <c r="C569" s="535">
        <f>SUM(H569:J569)</f>
        <v>7258.65089</v>
      </c>
      <c r="D569" s="445"/>
      <c r="E569" s="446"/>
      <c r="F569" s="153">
        <f>F576</f>
        <v>8200</v>
      </c>
      <c r="G569" s="153">
        <f>G576</f>
        <v>8200</v>
      </c>
      <c r="H569" s="267">
        <f t="shared" si="79"/>
        <v>7258.65089</v>
      </c>
      <c r="I569" s="153">
        <f t="shared" si="79"/>
        <v>0</v>
      </c>
      <c r="J569" s="153">
        <f t="shared" si="79"/>
        <v>0</v>
      </c>
      <c r="K569" s="153">
        <f t="shared" si="79"/>
        <v>7158.94804</v>
      </c>
      <c r="L569" s="390">
        <f t="shared" si="79"/>
        <v>7158.94804</v>
      </c>
      <c r="M569" s="407"/>
      <c r="N569" s="68"/>
      <c r="P569" s="67"/>
    </row>
    <row r="570" spans="1:16" ht="12.75" customHeight="1">
      <c r="A570" s="795" t="s">
        <v>15</v>
      </c>
      <c r="B570" s="796"/>
      <c r="C570" s="536">
        <f>SUM(H570:J570)</f>
        <v>0</v>
      </c>
      <c r="D570" s="447"/>
      <c r="E570" s="448"/>
      <c r="F570" s="154">
        <f>F584</f>
        <v>0</v>
      </c>
      <c r="G570" s="154">
        <f>G584</f>
        <v>0</v>
      </c>
      <c r="H570" s="154">
        <f t="shared" si="79"/>
        <v>0</v>
      </c>
      <c r="I570" s="154">
        <f t="shared" si="79"/>
        <v>0</v>
      </c>
      <c r="J570" s="154">
        <f t="shared" si="79"/>
        <v>0</v>
      </c>
      <c r="K570" s="154">
        <f t="shared" si="79"/>
        <v>0</v>
      </c>
      <c r="L570" s="423">
        <f t="shared" si="79"/>
        <v>0</v>
      </c>
      <c r="M570" s="411"/>
      <c r="N570" s="68"/>
      <c r="P570" s="67"/>
    </row>
    <row r="571" spans="1:16" ht="12.75" customHeight="1">
      <c r="A571" s="793" t="s">
        <v>16</v>
      </c>
      <c r="B571" s="794"/>
      <c r="C571" s="155">
        <f>SUM(H571:J571)</f>
        <v>0</v>
      </c>
      <c r="D571" s="449"/>
      <c r="E571" s="461"/>
      <c r="F571" s="155">
        <v>0</v>
      </c>
      <c r="G571" s="155">
        <v>0</v>
      </c>
      <c r="H571" s="155">
        <f>H578+H585</f>
        <v>0</v>
      </c>
      <c r="I571" s="155"/>
      <c r="J571" s="155"/>
      <c r="K571" s="155"/>
      <c r="L571" s="451"/>
      <c r="M571" s="438"/>
      <c r="N571" s="68"/>
      <c r="P571" s="67"/>
    </row>
    <row r="572" spans="1:16" ht="12" customHeight="1">
      <c r="A572" s="772" t="s">
        <v>5</v>
      </c>
      <c r="B572" s="773"/>
      <c r="C572" s="156">
        <f>SUM(H572:J572)</f>
        <v>0</v>
      </c>
      <c r="D572" s="452"/>
      <c r="E572" s="473"/>
      <c r="F572" s="154">
        <f>F579+F586</f>
        <v>0</v>
      </c>
      <c r="G572" s="154">
        <f>G579+G586</f>
        <v>0</v>
      </c>
      <c r="H572" s="460">
        <f>H579+H586</f>
        <v>0</v>
      </c>
      <c r="I572" s="156"/>
      <c r="J572" s="156"/>
      <c r="K572" s="156"/>
      <c r="L572" s="454"/>
      <c r="M572" s="437"/>
      <c r="N572" s="68"/>
      <c r="P572" s="67"/>
    </row>
    <row r="573" spans="1:16" ht="78.75" customHeight="1">
      <c r="A573" s="380" t="s">
        <v>695</v>
      </c>
      <c r="B573" s="317" t="s">
        <v>431</v>
      </c>
      <c r="C573" s="105"/>
      <c r="D573" s="401">
        <v>813</v>
      </c>
      <c r="E573" s="455" t="s">
        <v>848</v>
      </c>
      <c r="F573" s="155"/>
      <c r="G573" s="155"/>
      <c r="H573" s="440"/>
      <c r="I573" s="105"/>
      <c r="J573" s="105"/>
      <c r="K573" s="105"/>
      <c r="L573" s="403"/>
      <c r="M573" s="905" t="s">
        <v>605</v>
      </c>
      <c r="N573" s="68"/>
      <c r="P573" s="67"/>
    </row>
    <row r="574" spans="1:16" ht="12.75">
      <c r="A574" s="768" t="s">
        <v>47</v>
      </c>
      <c r="B574" s="769"/>
      <c r="C574" s="111">
        <f aca="true" t="shared" si="80" ref="C574:L574">SUM(C575:C579)</f>
        <v>7258.65089</v>
      </c>
      <c r="D574" s="388"/>
      <c r="E574" s="414"/>
      <c r="F574" s="153">
        <f>SUM(F575:F576)</f>
        <v>8200</v>
      </c>
      <c r="G574" s="153">
        <f>SUM(G575:G576)</f>
        <v>8200</v>
      </c>
      <c r="H574" s="110">
        <f t="shared" si="80"/>
        <v>7258.65089</v>
      </c>
      <c r="I574" s="111">
        <f t="shared" si="80"/>
        <v>0</v>
      </c>
      <c r="J574" s="111">
        <f t="shared" si="80"/>
        <v>0</v>
      </c>
      <c r="K574" s="111">
        <f t="shared" si="80"/>
        <v>7158.94804</v>
      </c>
      <c r="L574" s="404">
        <f t="shared" si="80"/>
        <v>7158.94804</v>
      </c>
      <c r="M574" s="906"/>
      <c r="N574" s="68"/>
      <c r="P574" s="67"/>
    </row>
    <row r="575" spans="1:16" ht="12.75" customHeight="1">
      <c r="A575" s="768" t="s">
        <v>7</v>
      </c>
      <c r="B575" s="769"/>
      <c r="C575" s="111">
        <f>SUM(H575:J575)</f>
        <v>0</v>
      </c>
      <c r="D575" s="388"/>
      <c r="E575" s="414"/>
      <c r="F575" s="153"/>
      <c r="G575" s="153"/>
      <c r="H575" s="110"/>
      <c r="I575" s="111"/>
      <c r="J575" s="111"/>
      <c r="K575" s="111"/>
      <c r="L575" s="404"/>
      <c r="M575" s="906"/>
      <c r="N575" s="68"/>
      <c r="P575" s="67"/>
    </row>
    <row r="576" spans="1:16" ht="12.75" customHeight="1">
      <c r="A576" s="768" t="s">
        <v>14</v>
      </c>
      <c r="B576" s="769"/>
      <c r="C576" s="111">
        <f>SUM(H576:J576)</f>
        <v>7258.65089</v>
      </c>
      <c r="D576" s="388"/>
      <c r="E576" s="389"/>
      <c r="F576" s="111">
        <v>8200</v>
      </c>
      <c r="G576" s="111">
        <v>8200</v>
      </c>
      <c r="H576" s="110">
        <v>7258.65089</v>
      </c>
      <c r="I576" s="111"/>
      <c r="J576" s="111"/>
      <c r="K576" s="111">
        <v>7158.94804</v>
      </c>
      <c r="L576" s="404">
        <v>7158.94804</v>
      </c>
      <c r="M576" s="906"/>
      <c r="N576" s="68"/>
      <c r="P576" s="67"/>
    </row>
    <row r="577" spans="1:16" ht="12.75" customHeight="1">
      <c r="A577" s="768" t="s">
        <v>15</v>
      </c>
      <c r="B577" s="769"/>
      <c r="C577" s="111">
        <f>SUM(H577:J577)</f>
        <v>0</v>
      </c>
      <c r="D577" s="388"/>
      <c r="E577" s="389"/>
      <c r="F577" s="111"/>
      <c r="G577" s="111"/>
      <c r="H577" s="110"/>
      <c r="I577" s="111"/>
      <c r="J577" s="111"/>
      <c r="K577" s="111"/>
      <c r="L577" s="404"/>
      <c r="M577" s="906"/>
      <c r="N577" s="68"/>
      <c r="P577" s="67"/>
    </row>
    <row r="578" spans="1:16" ht="12.75" customHeight="1">
      <c r="A578" s="768" t="s">
        <v>16</v>
      </c>
      <c r="B578" s="769"/>
      <c r="C578" s="111">
        <f>SUM(H578:J578)</f>
        <v>0</v>
      </c>
      <c r="D578" s="388"/>
      <c r="E578" s="414"/>
      <c r="F578" s="111"/>
      <c r="G578" s="111"/>
      <c r="H578" s="110"/>
      <c r="I578" s="111"/>
      <c r="J578" s="111"/>
      <c r="K578" s="111"/>
      <c r="L578" s="404"/>
      <c r="M578" s="407"/>
      <c r="N578" s="68"/>
      <c r="P578" s="67"/>
    </row>
    <row r="579" spans="1:16" ht="12.75" customHeight="1">
      <c r="A579" s="795" t="s">
        <v>5</v>
      </c>
      <c r="B579" s="796"/>
      <c r="C579" s="114">
        <f>SUM(H579:J579)</f>
        <v>0</v>
      </c>
      <c r="D579" s="408"/>
      <c r="E579" s="443"/>
      <c r="F579" s="114"/>
      <c r="G579" s="114"/>
      <c r="H579" s="113"/>
      <c r="I579" s="114"/>
      <c r="J579" s="114"/>
      <c r="K579" s="114"/>
      <c r="L579" s="410"/>
      <c r="M579" s="411"/>
      <c r="N579" s="68"/>
      <c r="P579" s="67"/>
    </row>
    <row r="580" spans="1:16" ht="12.75" customHeight="1" hidden="1">
      <c r="A580" s="430" t="s">
        <v>696</v>
      </c>
      <c r="B580" s="322"/>
      <c r="C580" s="104"/>
      <c r="D580" s="382"/>
      <c r="E580" s="457"/>
      <c r="F580" s="104"/>
      <c r="G580" s="104"/>
      <c r="H580" s="440"/>
      <c r="I580" s="104"/>
      <c r="J580" s="104"/>
      <c r="K580" s="104"/>
      <c r="L580" s="431"/>
      <c r="M580" s="438"/>
      <c r="N580" s="68"/>
      <c r="P580" s="67"/>
    </row>
    <row r="581" spans="1:16" ht="40.5" customHeight="1" hidden="1">
      <c r="A581" s="768" t="s">
        <v>47</v>
      </c>
      <c r="B581" s="769"/>
      <c r="C581" s="111">
        <f>SUM(C582:C586)</f>
        <v>0</v>
      </c>
      <c r="D581" s="388"/>
      <c r="E581" s="414"/>
      <c r="F581" s="111"/>
      <c r="G581" s="111"/>
      <c r="H581" s="110"/>
      <c r="I581" s="111"/>
      <c r="J581" s="111"/>
      <c r="K581" s="111"/>
      <c r="L581" s="404"/>
      <c r="M581" s="407"/>
      <c r="N581" s="68"/>
      <c r="P581" s="67"/>
    </row>
    <row r="582" spans="1:16" ht="12.75" customHeight="1" hidden="1">
      <c r="A582" s="768" t="s">
        <v>7</v>
      </c>
      <c r="B582" s="769"/>
      <c r="C582" s="111">
        <f>SUM(H582:J582)</f>
        <v>0</v>
      </c>
      <c r="D582" s="388"/>
      <c r="E582" s="414"/>
      <c r="F582" s="287"/>
      <c r="G582" s="287"/>
      <c r="H582" s="110"/>
      <c r="I582" s="111"/>
      <c r="J582" s="111"/>
      <c r="K582" s="111"/>
      <c r="L582" s="404"/>
      <c r="M582" s="407"/>
      <c r="N582" s="68"/>
      <c r="P582" s="67"/>
    </row>
    <row r="583" spans="1:16" ht="12.75" customHeight="1" hidden="1">
      <c r="A583" s="768" t="s">
        <v>14</v>
      </c>
      <c r="B583" s="769"/>
      <c r="C583" s="111">
        <f>SUM(H583:J583)</f>
        <v>0</v>
      </c>
      <c r="D583" s="388"/>
      <c r="E583" s="414"/>
      <c r="F583" s="111"/>
      <c r="G583" s="111"/>
      <c r="H583" s="110"/>
      <c r="I583" s="111"/>
      <c r="J583" s="111"/>
      <c r="K583" s="111"/>
      <c r="L583" s="404"/>
      <c r="M583" s="407"/>
      <c r="N583" s="68"/>
      <c r="P583" s="67"/>
    </row>
    <row r="584" spans="1:16" ht="12.75" customHeight="1" hidden="1">
      <c r="A584" s="768" t="s">
        <v>15</v>
      </c>
      <c r="B584" s="769"/>
      <c r="C584" s="111">
        <f>SUM(H584:J584)</f>
        <v>0</v>
      </c>
      <c r="D584" s="388"/>
      <c r="E584" s="414"/>
      <c r="F584" s="111"/>
      <c r="G584" s="111"/>
      <c r="H584" s="110"/>
      <c r="I584" s="111"/>
      <c r="J584" s="111"/>
      <c r="K584" s="111"/>
      <c r="L584" s="404"/>
      <c r="M584" s="407"/>
      <c r="N584" s="68"/>
      <c r="P584" s="67"/>
    </row>
    <row r="585" spans="1:16" ht="12.75" customHeight="1" hidden="1">
      <c r="A585" s="768" t="s">
        <v>16</v>
      </c>
      <c r="B585" s="769"/>
      <c r="C585" s="111">
        <f>SUM(H585:J585)</f>
        <v>0</v>
      </c>
      <c r="D585" s="388"/>
      <c r="E585" s="414"/>
      <c r="F585" s="111"/>
      <c r="G585" s="111"/>
      <c r="H585" s="110"/>
      <c r="I585" s="111"/>
      <c r="J585" s="111"/>
      <c r="K585" s="111"/>
      <c r="L585" s="404"/>
      <c r="M585" s="407"/>
      <c r="N585" s="68"/>
      <c r="P585" s="67"/>
    </row>
    <row r="586" spans="1:16" ht="3.75" customHeight="1" hidden="1">
      <c r="A586" s="772" t="s">
        <v>5</v>
      </c>
      <c r="B586" s="773"/>
      <c r="C586" s="148">
        <f>SUM(H586:J586)</f>
        <v>0</v>
      </c>
      <c r="D586" s="434"/>
      <c r="E586" s="456"/>
      <c r="F586" s="114"/>
      <c r="G586" s="114"/>
      <c r="H586" s="441"/>
      <c r="I586" s="148"/>
      <c r="J586" s="148"/>
      <c r="K586" s="148"/>
      <c r="L586" s="436"/>
      <c r="M586" s="437"/>
      <c r="N586" s="68"/>
      <c r="P586" s="67"/>
    </row>
    <row r="587" spans="1:16" s="216" customFormat="1" ht="24" customHeight="1">
      <c r="A587" s="537" t="s">
        <v>697</v>
      </c>
      <c r="B587" s="207" t="s">
        <v>121</v>
      </c>
      <c r="C587" s="208">
        <f>C593+C609+C645+C680+C701+C722+C743+C801</f>
        <v>3119010.6102199997</v>
      </c>
      <c r="D587" s="538"/>
      <c r="E587" s="539"/>
      <c r="F587" s="104"/>
      <c r="G587" s="104"/>
      <c r="H587" s="540"/>
      <c r="I587" s="210"/>
      <c r="J587" s="211"/>
      <c r="K587" s="209"/>
      <c r="L587" s="541"/>
      <c r="M587" s="213"/>
      <c r="N587" s="68"/>
      <c r="P587" s="67"/>
    </row>
    <row r="588" spans="1:16" s="216" customFormat="1" ht="13.5" customHeight="1">
      <c r="A588" s="768" t="s">
        <v>47</v>
      </c>
      <c r="B588" s="769"/>
      <c r="C588" s="217"/>
      <c r="D588" s="542"/>
      <c r="E588" s="475"/>
      <c r="F588" s="153">
        <f>SUM(F589:F591)</f>
        <v>1140263.4200000002</v>
      </c>
      <c r="G588" s="153">
        <f>SUM(G589:G591)</f>
        <v>1140263.4200000002</v>
      </c>
      <c r="H588" s="543">
        <f>H593+H609+H645+H680+H701+H722+H743+H801+H822</f>
        <v>1139817.1018200002</v>
      </c>
      <c r="I588" s="219">
        <f>I593+I609+I645+I680+I701+I722+I743+I801</f>
        <v>989771.8502</v>
      </c>
      <c r="J588" s="211">
        <f>J593+J609+J645+J680+J701+J722+J743+J801</f>
        <v>989771.8502</v>
      </c>
      <c r="K588" s="218">
        <f>K593+K609+K645+K680+K701+K722+K743+K801+K822</f>
        <v>1118732.69425</v>
      </c>
      <c r="L588" s="544">
        <f>L593+L609+L645+L680+L701+L722+L743+L801+L822</f>
        <v>1118732.69425</v>
      </c>
      <c r="M588" s="220"/>
      <c r="N588" s="68"/>
      <c r="P588" s="67"/>
    </row>
    <row r="589" spans="1:16" s="216" customFormat="1" ht="12" customHeight="1">
      <c r="A589" s="768" t="s">
        <v>7</v>
      </c>
      <c r="B589" s="769"/>
      <c r="C589" s="217"/>
      <c r="D589" s="542"/>
      <c r="E589" s="475"/>
      <c r="F589" s="153">
        <f>0</f>
        <v>0</v>
      </c>
      <c r="G589" s="153">
        <f>0</f>
        <v>0</v>
      </c>
      <c r="H589" s="543">
        <f>H594+H610+H646+H681+H702+H723+H744+H802+H823</f>
        <v>640</v>
      </c>
      <c r="I589" s="210"/>
      <c r="J589" s="211"/>
      <c r="K589" s="218">
        <f>K594+K610+K646+K681+K702+K723+K744+K802</f>
        <v>640</v>
      </c>
      <c r="L589" s="545">
        <f>L594+L610+L646+L681+L702+L723+L744+L802</f>
        <v>640</v>
      </c>
      <c r="M589" s="220"/>
      <c r="N589" s="68"/>
      <c r="P589" s="67"/>
    </row>
    <row r="590" spans="1:16" s="216" customFormat="1" ht="9.75" customHeight="1">
      <c r="A590" s="768" t="s">
        <v>14</v>
      </c>
      <c r="B590" s="769"/>
      <c r="C590" s="217"/>
      <c r="D590" s="542"/>
      <c r="E590" s="475"/>
      <c r="F590" s="153">
        <f>F595+F611+F645+F682+F703+F724+F745+F803</f>
        <v>1140263.4200000002</v>
      </c>
      <c r="G590" s="153">
        <f>G595+G611+G645+G682+G703+G724+G745+G803</f>
        <v>1140263.4200000002</v>
      </c>
      <c r="H590" s="543">
        <f>H595+H611+H647+H682+H703+H724+H745+H803+H824</f>
        <v>1139177.1018200002</v>
      </c>
      <c r="I590" s="218">
        <f>I595+I611+I647+I682+I703+I724+I745+I803</f>
        <v>989771.8502</v>
      </c>
      <c r="J590" s="218">
        <f>J595+J611+J647+J682+J703+J724+J745+J803</f>
        <v>989771.8502</v>
      </c>
      <c r="K590" s="218">
        <f>K595+K611+K647+K682+K703+K724+K745+K803+K824</f>
        <v>1118092.69425</v>
      </c>
      <c r="L590" s="544">
        <f>L595+L611+L647+L682+L703+L724+L745+L803+L824</f>
        <v>1118092.69425</v>
      </c>
      <c r="M590" s="220"/>
      <c r="N590" s="68"/>
      <c r="P590" s="67"/>
    </row>
    <row r="591" spans="1:16" s="216" customFormat="1" ht="12.75">
      <c r="A591" s="795" t="s">
        <v>15</v>
      </c>
      <c r="B591" s="796"/>
      <c r="C591" s="217"/>
      <c r="D591" s="542"/>
      <c r="E591" s="546"/>
      <c r="F591" s="154">
        <f>F598+F605</f>
        <v>0</v>
      </c>
      <c r="G591" s="154">
        <f>G598+G605</f>
        <v>0</v>
      </c>
      <c r="H591" s="547">
        <f>H596+H612+H648+H683+H704+H725+H746+H804+H825</f>
        <v>0</v>
      </c>
      <c r="I591" s="210"/>
      <c r="J591" s="211"/>
      <c r="K591" s="224">
        <f>K596+K612+K648+K683+K704+K725+K746+K804</f>
        <v>0</v>
      </c>
      <c r="L591" s="548">
        <f>L596+L612+L648+L683+L704+L725+L746+L804</f>
        <v>0</v>
      </c>
      <c r="M591" s="220"/>
      <c r="N591" s="68"/>
      <c r="P591" s="67"/>
    </row>
    <row r="592" spans="1:16" ht="69" customHeight="1">
      <c r="A592" s="380" t="s">
        <v>122</v>
      </c>
      <c r="B592" s="317" t="s">
        <v>698</v>
      </c>
      <c r="C592" s="105"/>
      <c r="D592" s="401"/>
      <c r="E592" s="457"/>
      <c r="F592" s="155"/>
      <c r="G592" s="155"/>
      <c r="H592" s="384"/>
      <c r="I592" s="105"/>
      <c r="J592" s="105"/>
      <c r="K592" s="105"/>
      <c r="L592" s="403"/>
      <c r="M592" s="238"/>
      <c r="N592" s="68"/>
      <c r="P592" s="67"/>
    </row>
    <row r="593" spans="1:16" ht="12.75" customHeight="1">
      <c r="A593" s="768" t="s">
        <v>47</v>
      </c>
      <c r="B593" s="769"/>
      <c r="C593" s="153">
        <f aca="true" t="shared" si="81" ref="C593:L593">SUM(C594:C598)</f>
        <v>2227391.481</v>
      </c>
      <c r="D593" s="445"/>
      <c r="E593" s="458"/>
      <c r="F593" s="153">
        <f>SUM(F595)</f>
        <v>733742.1</v>
      </c>
      <c r="G593" s="153">
        <f>SUM(G595)</f>
        <v>733742.1</v>
      </c>
      <c r="H593" s="267">
        <f t="shared" si="81"/>
        <v>742463.827</v>
      </c>
      <c r="I593" s="153">
        <f t="shared" si="81"/>
        <v>742463.827</v>
      </c>
      <c r="J593" s="153">
        <f t="shared" si="81"/>
        <v>742463.827</v>
      </c>
      <c r="K593" s="153">
        <f t="shared" si="81"/>
        <v>739766.0691</v>
      </c>
      <c r="L593" s="390">
        <f t="shared" si="81"/>
        <v>739766.0691</v>
      </c>
      <c r="M593" s="407"/>
      <c r="N593" s="68"/>
      <c r="P593" s="67"/>
    </row>
    <row r="594" spans="1:16" ht="12.75" customHeight="1">
      <c r="A594" s="768" t="s">
        <v>7</v>
      </c>
      <c r="B594" s="769"/>
      <c r="C594" s="153">
        <f>SUM(H594:J594)</f>
        <v>0</v>
      </c>
      <c r="D594" s="445"/>
      <c r="E594" s="458"/>
      <c r="F594" s="153"/>
      <c r="G594" s="153"/>
      <c r="H594" s="267">
        <f aca="true" t="shared" si="82" ref="H594:L596">H602</f>
        <v>0</v>
      </c>
      <c r="I594" s="153">
        <f t="shared" si="82"/>
        <v>0</v>
      </c>
      <c r="J594" s="153">
        <f t="shared" si="82"/>
        <v>0</v>
      </c>
      <c r="K594" s="153">
        <f t="shared" si="82"/>
        <v>0</v>
      </c>
      <c r="L594" s="390">
        <f t="shared" si="82"/>
        <v>0</v>
      </c>
      <c r="M594" s="407"/>
      <c r="N594" s="68"/>
      <c r="P594" s="67"/>
    </row>
    <row r="595" spans="1:16" ht="12.75" customHeight="1">
      <c r="A595" s="768" t="s">
        <v>14</v>
      </c>
      <c r="B595" s="769"/>
      <c r="C595" s="153">
        <f>SUM(H595:J595)</f>
        <v>2227391.481</v>
      </c>
      <c r="D595" s="445"/>
      <c r="E595" s="458"/>
      <c r="F595" s="154">
        <f>F603</f>
        <v>733742.1</v>
      </c>
      <c r="G595" s="154">
        <f>G603</f>
        <v>733742.1</v>
      </c>
      <c r="H595" s="267">
        <f t="shared" si="82"/>
        <v>742463.827</v>
      </c>
      <c r="I595" s="153">
        <f t="shared" si="82"/>
        <v>742463.827</v>
      </c>
      <c r="J595" s="153">
        <f t="shared" si="82"/>
        <v>742463.827</v>
      </c>
      <c r="K595" s="153">
        <f t="shared" si="82"/>
        <v>739766.0691</v>
      </c>
      <c r="L595" s="390">
        <f t="shared" si="82"/>
        <v>739766.0691</v>
      </c>
      <c r="M595" s="407"/>
      <c r="N595" s="68"/>
      <c r="P595" s="67"/>
    </row>
    <row r="596" spans="1:16" ht="12.75" customHeight="1">
      <c r="A596" s="795" t="s">
        <v>15</v>
      </c>
      <c r="B596" s="796"/>
      <c r="C596" s="154">
        <f>SUM(H596:J596)</f>
        <v>0</v>
      </c>
      <c r="D596" s="447"/>
      <c r="E596" s="459"/>
      <c r="F596" s="121"/>
      <c r="G596" s="121"/>
      <c r="H596" s="460">
        <f t="shared" si="82"/>
        <v>0</v>
      </c>
      <c r="I596" s="154">
        <f t="shared" si="82"/>
        <v>0</v>
      </c>
      <c r="J596" s="154">
        <f t="shared" si="82"/>
        <v>0</v>
      </c>
      <c r="K596" s="154">
        <f t="shared" si="82"/>
        <v>0</v>
      </c>
      <c r="L596" s="423">
        <f t="shared" si="82"/>
        <v>0</v>
      </c>
      <c r="M596" s="411"/>
      <c r="N596" s="68"/>
      <c r="P596" s="67"/>
    </row>
    <row r="597" spans="1:16" ht="12.75" customHeight="1">
      <c r="A597" s="793" t="s">
        <v>16</v>
      </c>
      <c r="B597" s="794"/>
      <c r="C597" s="155">
        <f>SUM(H597:J597)</f>
        <v>0</v>
      </c>
      <c r="D597" s="449"/>
      <c r="E597" s="461"/>
      <c r="F597" s="104"/>
      <c r="G597" s="104"/>
      <c r="H597" s="462">
        <f>H605</f>
        <v>0</v>
      </c>
      <c r="I597" s="155"/>
      <c r="J597" s="155"/>
      <c r="K597" s="155"/>
      <c r="L597" s="451"/>
      <c r="M597" s="438"/>
      <c r="N597" s="68"/>
      <c r="P597" s="67"/>
    </row>
    <row r="598" spans="1:16" ht="12.75" customHeight="1">
      <c r="A598" s="772" t="s">
        <v>5</v>
      </c>
      <c r="B598" s="773"/>
      <c r="C598" s="156">
        <f>SUM(H598:J598)</f>
        <v>0</v>
      </c>
      <c r="D598" s="452"/>
      <c r="E598" s="473"/>
      <c r="F598" s="114"/>
      <c r="G598" s="114"/>
      <c r="H598" s="549">
        <f>H606</f>
        <v>0</v>
      </c>
      <c r="I598" s="156"/>
      <c r="J598" s="156"/>
      <c r="K598" s="156"/>
      <c r="L598" s="454"/>
      <c r="M598" s="437"/>
      <c r="N598" s="68"/>
      <c r="P598" s="67"/>
    </row>
    <row r="599" spans="1:16" ht="42.75" customHeight="1">
      <c r="A599" s="463"/>
      <c r="B599" s="142" t="s">
        <v>699</v>
      </c>
      <c r="C599" s="121"/>
      <c r="D599" s="464"/>
      <c r="E599" s="465"/>
      <c r="F599" s="115"/>
      <c r="G599" s="115"/>
      <c r="H599" s="550" t="s">
        <v>560</v>
      </c>
      <c r="I599" s="146"/>
      <c r="J599" s="146"/>
      <c r="K599" s="146" t="s">
        <v>560</v>
      </c>
      <c r="L599" s="429" t="s">
        <v>560</v>
      </c>
      <c r="M599" s="551" t="s">
        <v>560</v>
      </c>
      <c r="N599" s="68"/>
      <c r="P599" s="67"/>
    </row>
    <row r="600" spans="1:16" ht="52.5" customHeight="1">
      <c r="A600" s="380" t="s">
        <v>129</v>
      </c>
      <c r="B600" s="317" t="s">
        <v>130</v>
      </c>
      <c r="C600" s="105"/>
      <c r="D600" s="401">
        <v>813</v>
      </c>
      <c r="E600" s="455" t="s">
        <v>862</v>
      </c>
      <c r="F600" s="104"/>
      <c r="G600" s="104"/>
      <c r="H600" s="384"/>
      <c r="I600" s="105"/>
      <c r="J600" s="105"/>
      <c r="K600" s="105"/>
      <c r="L600" s="403"/>
      <c r="M600" s="905" t="s">
        <v>700</v>
      </c>
      <c r="N600" s="68"/>
      <c r="P600" s="67"/>
    </row>
    <row r="601" spans="1:16" ht="12.75" customHeight="1">
      <c r="A601" s="768" t="s">
        <v>47</v>
      </c>
      <c r="B601" s="769"/>
      <c r="C601" s="111">
        <f aca="true" t="shared" si="83" ref="C601:L601">SUM(C602:C606)</f>
        <v>2227391.481</v>
      </c>
      <c r="D601" s="388"/>
      <c r="E601" s="414"/>
      <c r="F601" s="111">
        <f>SUM(F602:F603)</f>
        <v>733742.1</v>
      </c>
      <c r="G601" s="111">
        <f>SUM(G602:G603)</f>
        <v>733742.1</v>
      </c>
      <c r="H601" s="110">
        <f t="shared" si="83"/>
        <v>742463.827</v>
      </c>
      <c r="I601" s="111">
        <f t="shared" si="83"/>
        <v>742463.827</v>
      </c>
      <c r="J601" s="111">
        <f t="shared" si="83"/>
        <v>742463.827</v>
      </c>
      <c r="K601" s="111">
        <f t="shared" si="83"/>
        <v>739766.0691</v>
      </c>
      <c r="L601" s="404">
        <f t="shared" si="83"/>
        <v>739766.0691</v>
      </c>
      <c r="M601" s="906"/>
      <c r="N601" s="68"/>
      <c r="P601" s="67"/>
    </row>
    <row r="602" spans="1:16" ht="12.75" customHeight="1">
      <c r="A602" s="768" t="s">
        <v>7</v>
      </c>
      <c r="B602" s="769"/>
      <c r="C602" s="111">
        <f>SUM(H602:J602)</f>
        <v>0</v>
      </c>
      <c r="D602" s="388"/>
      <c r="E602" s="414"/>
      <c r="F602" s="111"/>
      <c r="G602" s="111"/>
      <c r="H602" s="110"/>
      <c r="I602" s="111"/>
      <c r="J602" s="111"/>
      <c r="K602" s="111"/>
      <c r="L602" s="404"/>
      <c r="M602" s="906"/>
      <c r="N602" s="68"/>
      <c r="P602" s="67"/>
    </row>
    <row r="603" spans="1:16" ht="12.75" customHeight="1">
      <c r="A603" s="768" t="s">
        <v>14</v>
      </c>
      <c r="B603" s="769"/>
      <c r="C603" s="111">
        <f>SUM(H603:J603)</f>
        <v>2227391.481</v>
      </c>
      <c r="D603" s="388"/>
      <c r="E603" s="414"/>
      <c r="F603" s="111">
        <v>733742.1</v>
      </c>
      <c r="G603" s="111">
        <v>733742.1</v>
      </c>
      <c r="H603" s="110">
        <v>742463.827</v>
      </c>
      <c r="I603" s="111">
        <v>742463.827</v>
      </c>
      <c r="J603" s="111">
        <v>742463.827</v>
      </c>
      <c r="K603" s="111">
        <v>739766.0691</v>
      </c>
      <c r="L603" s="404">
        <v>739766.0691</v>
      </c>
      <c r="M603" s="906"/>
      <c r="N603" s="68"/>
      <c r="P603" s="67"/>
    </row>
    <row r="604" spans="1:16" ht="12.75" customHeight="1">
      <c r="A604" s="795" t="s">
        <v>15</v>
      </c>
      <c r="B604" s="796"/>
      <c r="C604" s="114">
        <f>SUM(H604:J604)</f>
        <v>0</v>
      </c>
      <c r="D604" s="408"/>
      <c r="E604" s="443"/>
      <c r="F604" s="114"/>
      <c r="G604" s="114"/>
      <c r="H604" s="113"/>
      <c r="I604" s="114"/>
      <c r="J604" s="114"/>
      <c r="K604" s="114"/>
      <c r="L604" s="410"/>
      <c r="M604" s="909"/>
      <c r="N604" s="68"/>
      <c r="P604" s="67"/>
    </row>
    <row r="605" spans="1:16" ht="12.75" customHeight="1">
      <c r="A605" s="793" t="s">
        <v>16</v>
      </c>
      <c r="B605" s="794"/>
      <c r="C605" s="104">
        <f>SUM(H605:J605)</f>
        <v>0</v>
      </c>
      <c r="D605" s="382"/>
      <c r="E605" s="457"/>
      <c r="F605" s="104"/>
      <c r="G605" s="104"/>
      <c r="H605" s="440"/>
      <c r="I605" s="104"/>
      <c r="J605" s="104"/>
      <c r="K605" s="104"/>
      <c r="L605" s="431"/>
      <c r="M605" s="438"/>
      <c r="N605" s="68"/>
      <c r="P605" s="67"/>
    </row>
    <row r="606" spans="1:16" ht="12.75" customHeight="1">
      <c r="A606" s="772" t="s">
        <v>5</v>
      </c>
      <c r="B606" s="773"/>
      <c r="C606" s="148">
        <f>SUM(H606:J606)</f>
        <v>0</v>
      </c>
      <c r="D606" s="434"/>
      <c r="E606" s="456"/>
      <c r="F606" s="114"/>
      <c r="G606" s="114"/>
      <c r="H606" s="441"/>
      <c r="I606" s="148"/>
      <c r="J606" s="148"/>
      <c r="K606" s="148"/>
      <c r="L606" s="436"/>
      <c r="M606" s="437"/>
      <c r="N606" s="68"/>
      <c r="P606" s="67"/>
    </row>
    <row r="607" spans="1:16" ht="72" customHeight="1">
      <c r="A607" s="427"/>
      <c r="B607" s="150" t="s">
        <v>701</v>
      </c>
      <c r="C607" s="121"/>
      <c r="D607" s="464"/>
      <c r="E607" s="465"/>
      <c r="F607" s="104"/>
      <c r="G607" s="104"/>
      <c r="H607" s="550" t="s">
        <v>560</v>
      </c>
      <c r="I607" s="146"/>
      <c r="J607" s="146"/>
      <c r="K607" s="146"/>
      <c r="L607" s="429"/>
      <c r="M607" s="551" t="s">
        <v>560</v>
      </c>
      <c r="N607" s="68"/>
      <c r="P607" s="67"/>
    </row>
    <row r="608" spans="1:16" ht="59.25" customHeight="1">
      <c r="A608" s="380" t="s">
        <v>134</v>
      </c>
      <c r="B608" s="317" t="s">
        <v>135</v>
      </c>
      <c r="C608" s="105"/>
      <c r="D608" s="401"/>
      <c r="E608" s="455"/>
      <c r="F608" s="111"/>
      <c r="G608" s="111"/>
      <c r="H608" s="384"/>
      <c r="I608" s="105"/>
      <c r="J608" s="105"/>
      <c r="K608" s="105"/>
      <c r="L608" s="403"/>
      <c r="M608" s="238"/>
      <c r="N608" s="68"/>
      <c r="P608" s="67"/>
    </row>
    <row r="609" spans="1:16" ht="12.75" customHeight="1">
      <c r="A609" s="768" t="s">
        <v>47</v>
      </c>
      <c r="B609" s="769"/>
      <c r="C609" s="153">
        <f aca="true" t="shared" si="84" ref="C609:L609">SUM(C610:C614)</f>
        <v>11100</v>
      </c>
      <c r="D609" s="445"/>
      <c r="E609" s="458"/>
      <c r="F609" s="153">
        <f>SUM(F611:F614)</f>
        <v>8250</v>
      </c>
      <c r="G609" s="153">
        <f>SUM(G611:G614)</f>
        <v>8250</v>
      </c>
      <c r="H609" s="267">
        <f t="shared" si="84"/>
        <v>9200</v>
      </c>
      <c r="I609" s="153">
        <f t="shared" si="84"/>
        <v>950</v>
      </c>
      <c r="J609" s="153">
        <f t="shared" si="84"/>
        <v>950</v>
      </c>
      <c r="K609" s="153">
        <f t="shared" si="84"/>
        <v>9200</v>
      </c>
      <c r="L609" s="390">
        <f t="shared" si="84"/>
        <v>9200</v>
      </c>
      <c r="M609" s="407"/>
      <c r="N609" s="68"/>
      <c r="P609" s="67"/>
    </row>
    <row r="610" spans="1:16" ht="12.75" customHeight="1">
      <c r="A610" s="768" t="s">
        <v>7</v>
      </c>
      <c r="B610" s="769"/>
      <c r="C610" s="153">
        <f>SUM(H610:J610)</f>
        <v>0</v>
      </c>
      <c r="D610" s="445"/>
      <c r="E610" s="458"/>
      <c r="F610" s="552"/>
      <c r="G610" s="552"/>
      <c r="H610" s="267">
        <f>H618+H625+H632+H639</f>
        <v>0</v>
      </c>
      <c r="I610" s="153">
        <f aca="true" t="shared" si="85" ref="H610:L612">I618+I625+I632+I639</f>
        <v>0</v>
      </c>
      <c r="J610" s="153">
        <f t="shared" si="85"/>
        <v>0</v>
      </c>
      <c r="K610" s="153">
        <f t="shared" si="85"/>
        <v>0</v>
      </c>
      <c r="L610" s="390">
        <f t="shared" si="85"/>
        <v>0</v>
      </c>
      <c r="M610" s="407"/>
      <c r="N610" s="68"/>
      <c r="P610" s="67"/>
    </row>
    <row r="611" spans="1:16" ht="12.75" customHeight="1">
      <c r="A611" s="768" t="s">
        <v>14</v>
      </c>
      <c r="B611" s="769"/>
      <c r="C611" s="153">
        <f>SUM(H611:J611)</f>
        <v>11100</v>
      </c>
      <c r="D611" s="445"/>
      <c r="E611" s="458"/>
      <c r="F611" s="153">
        <f>F619+F633+F640</f>
        <v>8250</v>
      </c>
      <c r="G611" s="153">
        <f>G619+G633+G640</f>
        <v>8250</v>
      </c>
      <c r="H611" s="267">
        <f t="shared" si="85"/>
        <v>9200</v>
      </c>
      <c r="I611" s="153">
        <f t="shared" si="85"/>
        <v>950</v>
      </c>
      <c r="J611" s="153">
        <f t="shared" si="85"/>
        <v>950</v>
      </c>
      <c r="K611" s="153">
        <f t="shared" si="85"/>
        <v>9200</v>
      </c>
      <c r="L611" s="390">
        <f t="shared" si="85"/>
        <v>9200</v>
      </c>
      <c r="M611" s="407"/>
      <c r="N611" s="68"/>
      <c r="P611" s="67"/>
    </row>
    <row r="612" spans="1:16" ht="12.75" customHeight="1">
      <c r="A612" s="795" t="s">
        <v>15</v>
      </c>
      <c r="B612" s="796"/>
      <c r="C612" s="154">
        <f>SUM(H612:J612)</f>
        <v>0</v>
      </c>
      <c r="D612" s="447"/>
      <c r="E612" s="459"/>
      <c r="F612" s="154">
        <v>0</v>
      </c>
      <c r="G612" s="154">
        <v>0</v>
      </c>
      <c r="H612" s="460">
        <f t="shared" si="85"/>
        <v>0</v>
      </c>
      <c r="I612" s="154">
        <f t="shared" si="85"/>
        <v>0</v>
      </c>
      <c r="J612" s="154">
        <f t="shared" si="85"/>
        <v>0</v>
      </c>
      <c r="K612" s="154">
        <f t="shared" si="85"/>
        <v>0</v>
      </c>
      <c r="L612" s="423">
        <f t="shared" si="85"/>
        <v>0</v>
      </c>
      <c r="M612" s="411"/>
      <c r="N612" s="68"/>
      <c r="P612" s="67"/>
    </row>
    <row r="613" spans="1:16" ht="12.75" customHeight="1">
      <c r="A613" s="793" t="s">
        <v>16</v>
      </c>
      <c r="B613" s="794"/>
      <c r="C613" s="155">
        <f>SUM(H613:J613)</f>
        <v>0</v>
      </c>
      <c r="D613" s="449"/>
      <c r="E613" s="461"/>
      <c r="F613" s="155">
        <v>0</v>
      </c>
      <c r="G613" s="155">
        <v>0</v>
      </c>
      <c r="H613" s="462">
        <f>H621+H628+H635+H642</f>
        <v>0</v>
      </c>
      <c r="I613" s="155"/>
      <c r="J613" s="155"/>
      <c r="K613" s="155"/>
      <c r="L613" s="451"/>
      <c r="M613" s="438"/>
      <c r="N613" s="68"/>
      <c r="P613" s="67"/>
    </row>
    <row r="614" spans="1:16" ht="12.75" customHeight="1">
      <c r="A614" s="772" t="s">
        <v>5</v>
      </c>
      <c r="B614" s="773"/>
      <c r="C614" s="156">
        <f>SUM(H614:J614)</f>
        <v>0</v>
      </c>
      <c r="D614" s="452"/>
      <c r="E614" s="473"/>
      <c r="F614" s="156">
        <f aca="true" t="shared" si="86" ref="F614:G616">F621+F628+F635+F642</f>
        <v>0</v>
      </c>
      <c r="G614" s="156">
        <f t="shared" si="86"/>
        <v>0</v>
      </c>
      <c r="H614" s="549">
        <f>H622+H629+H636+H643</f>
        <v>0</v>
      </c>
      <c r="I614" s="156"/>
      <c r="J614" s="156"/>
      <c r="K614" s="156"/>
      <c r="L614" s="454"/>
      <c r="M614" s="437"/>
      <c r="N614" s="68"/>
      <c r="P614" s="67"/>
    </row>
    <row r="615" spans="1:16" ht="36" customHeight="1">
      <c r="A615" s="463"/>
      <c r="B615" s="142" t="s">
        <v>702</v>
      </c>
      <c r="C615" s="121"/>
      <c r="D615" s="464"/>
      <c r="E615" s="465"/>
      <c r="F615" s="497">
        <f t="shared" si="86"/>
        <v>0</v>
      </c>
      <c r="G615" s="497">
        <f t="shared" si="86"/>
        <v>0</v>
      </c>
      <c r="H615" s="550" t="s">
        <v>560</v>
      </c>
      <c r="I615" s="146"/>
      <c r="J615" s="146"/>
      <c r="K615" s="146"/>
      <c r="L615" s="429"/>
      <c r="M615" s="551" t="s">
        <v>560</v>
      </c>
      <c r="N615" s="68"/>
      <c r="P615" s="67"/>
    </row>
    <row r="616" spans="1:16" ht="33.75" customHeight="1">
      <c r="A616" s="380" t="s">
        <v>138</v>
      </c>
      <c r="B616" s="317" t="s">
        <v>139</v>
      </c>
      <c r="C616" s="105"/>
      <c r="D616" s="401">
        <v>813</v>
      </c>
      <c r="E616" s="455" t="s">
        <v>862</v>
      </c>
      <c r="F616" s="155">
        <f t="shared" si="86"/>
        <v>0</v>
      </c>
      <c r="G616" s="155">
        <f t="shared" si="86"/>
        <v>0</v>
      </c>
      <c r="H616" s="384"/>
      <c r="I616" s="105"/>
      <c r="J616" s="105"/>
      <c r="K616" s="105"/>
      <c r="L616" s="403"/>
      <c r="M616" s="905" t="s">
        <v>703</v>
      </c>
      <c r="N616" s="68"/>
      <c r="P616" s="67"/>
    </row>
    <row r="617" spans="1:16" ht="13.5" customHeight="1">
      <c r="A617" s="768" t="s">
        <v>47</v>
      </c>
      <c r="B617" s="769"/>
      <c r="C617" s="111">
        <f aca="true" t="shared" si="87" ref="C617:L617">SUM(C618:C622)</f>
        <v>6750</v>
      </c>
      <c r="D617" s="388"/>
      <c r="E617" s="414"/>
      <c r="F617" s="111">
        <f>SUM(F619)</f>
        <v>6750</v>
      </c>
      <c r="G617" s="111">
        <f>SUM(G619)</f>
        <v>6750</v>
      </c>
      <c r="H617" s="110">
        <f t="shared" si="87"/>
        <v>6750</v>
      </c>
      <c r="I617" s="111">
        <f t="shared" si="87"/>
        <v>0</v>
      </c>
      <c r="J617" s="111">
        <f t="shared" si="87"/>
        <v>0</v>
      </c>
      <c r="K617" s="111">
        <f t="shared" si="87"/>
        <v>6750</v>
      </c>
      <c r="L617" s="404">
        <f t="shared" si="87"/>
        <v>6750</v>
      </c>
      <c r="M617" s="906"/>
      <c r="N617" s="68"/>
      <c r="P617" s="67"/>
    </row>
    <row r="618" spans="1:16" ht="12.75" customHeight="1">
      <c r="A618" s="768" t="s">
        <v>7</v>
      </c>
      <c r="B618" s="769"/>
      <c r="C618" s="111">
        <f>SUM(H618:J618)</f>
        <v>0</v>
      </c>
      <c r="D618" s="388"/>
      <c r="E618" s="414"/>
      <c r="F618" s="111"/>
      <c r="G618" s="111"/>
      <c r="H618" s="110"/>
      <c r="I618" s="111"/>
      <c r="J618" s="111"/>
      <c r="K618" s="111"/>
      <c r="L618" s="404"/>
      <c r="M618" s="906"/>
      <c r="N618" s="68"/>
      <c r="P618" s="67"/>
    </row>
    <row r="619" spans="1:16" ht="12.75" customHeight="1">
      <c r="A619" s="768" t="s">
        <v>14</v>
      </c>
      <c r="B619" s="769"/>
      <c r="C619" s="111">
        <f>SUM(H619:J619)</f>
        <v>6750</v>
      </c>
      <c r="D619" s="388"/>
      <c r="E619" s="414"/>
      <c r="F619" s="111">
        <v>6750</v>
      </c>
      <c r="G619" s="111">
        <v>6750</v>
      </c>
      <c r="H619" s="110">
        <v>6750</v>
      </c>
      <c r="I619" s="111"/>
      <c r="J619" s="111"/>
      <c r="K619" s="111">
        <v>6750</v>
      </c>
      <c r="L619" s="404">
        <v>6750</v>
      </c>
      <c r="M619" s="906"/>
      <c r="N619" s="68"/>
      <c r="P619" s="67"/>
    </row>
    <row r="620" spans="1:16" ht="12" customHeight="1">
      <c r="A620" s="768" t="s">
        <v>15</v>
      </c>
      <c r="B620" s="769"/>
      <c r="C620" s="111">
        <f>SUM(H620:J620)</f>
        <v>0</v>
      </c>
      <c r="D620" s="388"/>
      <c r="E620" s="414"/>
      <c r="F620" s="104">
        <v>0</v>
      </c>
      <c r="G620" s="104">
        <v>0</v>
      </c>
      <c r="H620" s="110"/>
      <c r="I620" s="111"/>
      <c r="J620" s="111"/>
      <c r="K620" s="111"/>
      <c r="L620" s="404"/>
      <c r="M620" s="906"/>
      <c r="N620" s="68"/>
      <c r="P620" s="67"/>
    </row>
    <row r="621" spans="1:16" ht="12.75" customHeight="1">
      <c r="A621" s="768" t="s">
        <v>16</v>
      </c>
      <c r="B621" s="769"/>
      <c r="C621" s="111">
        <f>SUM(H621:J621)</f>
        <v>0</v>
      </c>
      <c r="D621" s="388"/>
      <c r="E621" s="414"/>
      <c r="F621" s="111"/>
      <c r="G621" s="111"/>
      <c r="H621" s="110"/>
      <c r="I621" s="111"/>
      <c r="J621" s="111"/>
      <c r="K621" s="111"/>
      <c r="L621" s="404"/>
      <c r="M621" s="407"/>
      <c r="N621" s="68"/>
      <c r="P621" s="67"/>
    </row>
    <row r="622" spans="1:16" ht="12.75" customHeight="1">
      <c r="A622" s="795" t="s">
        <v>5</v>
      </c>
      <c r="B622" s="796"/>
      <c r="C622" s="114">
        <f>SUM(H622:J622)</f>
        <v>0</v>
      </c>
      <c r="D622" s="408"/>
      <c r="E622" s="443"/>
      <c r="F622" s="114"/>
      <c r="G622" s="114"/>
      <c r="H622" s="113"/>
      <c r="I622" s="114"/>
      <c r="J622" s="114"/>
      <c r="K622" s="114"/>
      <c r="L622" s="410"/>
      <c r="M622" s="411"/>
      <c r="N622" s="68"/>
      <c r="P622" s="67"/>
    </row>
    <row r="623" spans="1:16" ht="44.25" customHeight="1">
      <c r="A623" s="380" t="s">
        <v>142</v>
      </c>
      <c r="B623" s="317" t="s">
        <v>143</v>
      </c>
      <c r="C623" s="105"/>
      <c r="D623" s="401">
        <v>813</v>
      </c>
      <c r="E623" s="455" t="s">
        <v>862</v>
      </c>
      <c r="F623" s="104"/>
      <c r="G623" s="104"/>
      <c r="H623" s="384"/>
      <c r="I623" s="105"/>
      <c r="J623" s="105"/>
      <c r="K623" s="105"/>
      <c r="L623" s="403"/>
      <c r="M623" s="905" t="s">
        <v>703</v>
      </c>
      <c r="N623" s="68"/>
      <c r="P623" s="67"/>
    </row>
    <row r="624" spans="1:16" ht="12.75" customHeight="1">
      <c r="A624" s="768" t="s">
        <v>47</v>
      </c>
      <c r="B624" s="769"/>
      <c r="C624" s="111">
        <f aca="true" t="shared" si="88" ref="C624:L624">SUM(C625:C629)</f>
        <v>2850</v>
      </c>
      <c r="D624" s="388"/>
      <c r="E624" s="414"/>
      <c r="F624" s="111"/>
      <c r="G624" s="111"/>
      <c r="H624" s="110">
        <f t="shared" si="88"/>
        <v>950</v>
      </c>
      <c r="I624" s="111">
        <f t="shared" si="88"/>
        <v>950</v>
      </c>
      <c r="J624" s="111">
        <f t="shared" si="88"/>
        <v>950</v>
      </c>
      <c r="K624" s="111">
        <f t="shared" si="88"/>
        <v>950</v>
      </c>
      <c r="L624" s="404">
        <f t="shared" si="88"/>
        <v>950</v>
      </c>
      <c r="M624" s="906"/>
      <c r="N624" s="68"/>
      <c r="P624" s="67"/>
    </row>
    <row r="625" spans="1:16" ht="12.75" customHeight="1">
      <c r="A625" s="768" t="s">
        <v>7</v>
      </c>
      <c r="B625" s="769"/>
      <c r="C625" s="111">
        <f>SUM(H625:J625)</f>
        <v>0</v>
      </c>
      <c r="D625" s="388"/>
      <c r="E625" s="414"/>
      <c r="F625" s="111"/>
      <c r="G625" s="111"/>
      <c r="H625" s="110"/>
      <c r="I625" s="111"/>
      <c r="J625" s="111"/>
      <c r="K625" s="111"/>
      <c r="L625" s="404"/>
      <c r="M625" s="906"/>
      <c r="N625" s="68"/>
      <c r="P625" s="67"/>
    </row>
    <row r="626" spans="1:16" ht="12.75" customHeight="1">
      <c r="A626" s="768" t="s">
        <v>14</v>
      </c>
      <c r="B626" s="769"/>
      <c r="C626" s="111">
        <f>SUM(H626:J626)</f>
        <v>2850</v>
      </c>
      <c r="D626" s="388"/>
      <c r="E626" s="414"/>
      <c r="F626" s="111"/>
      <c r="G626" s="111"/>
      <c r="H626" s="110">
        <v>950</v>
      </c>
      <c r="I626" s="111">
        <v>950</v>
      </c>
      <c r="J626" s="111">
        <v>950</v>
      </c>
      <c r="K626" s="111">
        <v>950</v>
      </c>
      <c r="L626" s="404">
        <v>950</v>
      </c>
      <c r="M626" s="906"/>
      <c r="N626" s="68"/>
      <c r="P626" s="67"/>
    </row>
    <row r="627" spans="1:16" ht="12.75" customHeight="1">
      <c r="A627" s="795" t="s">
        <v>15</v>
      </c>
      <c r="B627" s="796"/>
      <c r="C627" s="114">
        <f>SUM(H627:J627)</f>
        <v>0</v>
      </c>
      <c r="D627" s="408"/>
      <c r="E627" s="443"/>
      <c r="F627" s="114"/>
      <c r="G627" s="114"/>
      <c r="H627" s="113"/>
      <c r="I627" s="114"/>
      <c r="J627" s="114"/>
      <c r="K627" s="114"/>
      <c r="L627" s="410"/>
      <c r="M627" s="909"/>
      <c r="N627" s="68"/>
      <c r="P627" s="67"/>
    </row>
    <row r="628" spans="1:16" ht="12.75" customHeight="1">
      <c r="A628" s="793" t="s">
        <v>16</v>
      </c>
      <c r="B628" s="794"/>
      <c r="C628" s="104">
        <f>SUM(H628:J628)</f>
        <v>0</v>
      </c>
      <c r="D628" s="382"/>
      <c r="E628" s="457"/>
      <c r="F628" s="104"/>
      <c r="G628" s="104"/>
      <c r="H628" s="440"/>
      <c r="I628" s="104"/>
      <c r="J628" s="104"/>
      <c r="K628" s="104"/>
      <c r="L628" s="431"/>
      <c r="M628" s="438"/>
      <c r="N628" s="68"/>
      <c r="P628" s="67"/>
    </row>
    <row r="629" spans="1:16" ht="12.75" customHeight="1">
      <c r="A629" s="795" t="s">
        <v>5</v>
      </c>
      <c r="B629" s="796"/>
      <c r="C629" s="114">
        <f>SUM(H629:J629)</f>
        <v>0</v>
      </c>
      <c r="D629" s="408"/>
      <c r="E629" s="443"/>
      <c r="F629" s="114"/>
      <c r="G629" s="114"/>
      <c r="H629" s="113"/>
      <c r="I629" s="114"/>
      <c r="J629" s="114"/>
      <c r="K629" s="114"/>
      <c r="L629" s="410"/>
      <c r="M629" s="411"/>
      <c r="N629" s="68"/>
      <c r="P629" s="67"/>
    </row>
    <row r="630" spans="1:16" ht="51" customHeight="1">
      <c r="A630" s="380" t="s">
        <v>146</v>
      </c>
      <c r="B630" s="317" t="s">
        <v>147</v>
      </c>
      <c r="C630" s="105"/>
      <c r="D630" s="401">
        <v>813</v>
      </c>
      <c r="E630" s="455" t="s">
        <v>862</v>
      </c>
      <c r="F630" s="104"/>
      <c r="G630" s="104"/>
      <c r="H630" s="384"/>
      <c r="I630" s="105"/>
      <c r="J630" s="105"/>
      <c r="K630" s="105"/>
      <c r="L630" s="403"/>
      <c r="M630" s="905" t="s">
        <v>703</v>
      </c>
      <c r="N630" s="68"/>
      <c r="P630" s="67"/>
    </row>
    <row r="631" spans="1:16" ht="12.75" customHeight="1">
      <c r="A631" s="768" t="s">
        <v>47</v>
      </c>
      <c r="B631" s="769"/>
      <c r="C631" s="111">
        <f aca="true" t="shared" si="89" ref="C631:L631">SUM(C632:C636)</f>
        <v>200</v>
      </c>
      <c r="D631" s="388"/>
      <c r="E631" s="414"/>
      <c r="F631" s="111">
        <f>SUM(F633)</f>
        <v>200</v>
      </c>
      <c r="G631" s="111">
        <f>SUM(G633)</f>
        <v>200</v>
      </c>
      <c r="H631" s="110">
        <f t="shared" si="89"/>
        <v>200</v>
      </c>
      <c r="I631" s="111">
        <f t="shared" si="89"/>
        <v>0</v>
      </c>
      <c r="J631" s="111">
        <f t="shared" si="89"/>
        <v>0</v>
      </c>
      <c r="K631" s="111">
        <f t="shared" si="89"/>
        <v>200</v>
      </c>
      <c r="L631" s="404">
        <f t="shared" si="89"/>
        <v>200</v>
      </c>
      <c r="M631" s="906"/>
      <c r="N631" s="68"/>
      <c r="P631" s="67"/>
    </row>
    <row r="632" spans="1:16" ht="12.75" customHeight="1">
      <c r="A632" s="768" t="s">
        <v>7</v>
      </c>
      <c r="B632" s="769"/>
      <c r="C632" s="111">
        <f>SUM(H632:J632)</f>
        <v>0</v>
      </c>
      <c r="D632" s="388"/>
      <c r="E632" s="414"/>
      <c r="F632" s="111">
        <v>0</v>
      </c>
      <c r="G632" s="111">
        <v>0</v>
      </c>
      <c r="H632" s="110"/>
      <c r="I632" s="111"/>
      <c r="J632" s="111"/>
      <c r="K632" s="111"/>
      <c r="L632" s="404"/>
      <c r="M632" s="906"/>
      <c r="N632" s="68"/>
      <c r="P632" s="67"/>
    </row>
    <row r="633" spans="1:16" ht="12.75" customHeight="1">
      <c r="A633" s="768" t="s">
        <v>14</v>
      </c>
      <c r="B633" s="769"/>
      <c r="C633" s="111">
        <f>SUM(H633:J633)</f>
        <v>200</v>
      </c>
      <c r="D633" s="388"/>
      <c r="E633" s="414"/>
      <c r="F633" s="104">
        <v>200</v>
      </c>
      <c r="G633" s="104">
        <v>200</v>
      </c>
      <c r="H633" s="110">
        <v>200</v>
      </c>
      <c r="I633" s="111"/>
      <c r="J633" s="111"/>
      <c r="K633" s="111">
        <v>200</v>
      </c>
      <c r="L633" s="404">
        <v>200</v>
      </c>
      <c r="M633" s="906"/>
      <c r="N633" s="68"/>
      <c r="P633" s="67"/>
    </row>
    <row r="634" spans="1:16" ht="12.75" customHeight="1">
      <c r="A634" s="768" t="s">
        <v>15</v>
      </c>
      <c r="B634" s="769"/>
      <c r="C634" s="111">
        <f>SUM(H634:J634)</f>
        <v>0</v>
      </c>
      <c r="D634" s="388"/>
      <c r="E634" s="414"/>
      <c r="F634" s="104"/>
      <c r="G634" s="104"/>
      <c r="H634" s="110"/>
      <c r="I634" s="111"/>
      <c r="J634" s="111"/>
      <c r="K634" s="111"/>
      <c r="L634" s="404"/>
      <c r="M634" s="906"/>
      <c r="N634" s="68"/>
      <c r="P634" s="67"/>
    </row>
    <row r="635" spans="1:16" ht="12.75" customHeight="1">
      <c r="A635" s="768" t="s">
        <v>16</v>
      </c>
      <c r="B635" s="769"/>
      <c r="C635" s="111">
        <f>SUM(H635:J635)</f>
        <v>0</v>
      </c>
      <c r="D635" s="388"/>
      <c r="E635" s="414"/>
      <c r="F635" s="111"/>
      <c r="G635" s="111"/>
      <c r="H635" s="110"/>
      <c r="I635" s="111"/>
      <c r="J635" s="111"/>
      <c r="K635" s="111"/>
      <c r="L635" s="404"/>
      <c r="M635" s="407"/>
      <c r="N635" s="68"/>
      <c r="P635" s="67"/>
    </row>
    <row r="636" spans="1:16" ht="12.75" customHeight="1">
      <c r="A636" s="795" t="s">
        <v>5</v>
      </c>
      <c r="B636" s="796"/>
      <c r="C636" s="114">
        <f>SUM(H636:J636)</f>
        <v>0</v>
      </c>
      <c r="D636" s="408"/>
      <c r="E636" s="443"/>
      <c r="F636" s="114"/>
      <c r="G636" s="114"/>
      <c r="H636" s="113"/>
      <c r="I636" s="114"/>
      <c r="J636" s="114"/>
      <c r="K636" s="114"/>
      <c r="L636" s="410"/>
      <c r="M636" s="411"/>
      <c r="N636" s="68"/>
      <c r="P636" s="67"/>
    </row>
    <row r="637" spans="1:16" ht="31.5" customHeight="1">
      <c r="A637" s="380" t="s">
        <v>150</v>
      </c>
      <c r="B637" s="317" t="s">
        <v>151</v>
      </c>
      <c r="C637" s="105"/>
      <c r="D637" s="401">
        <v>813</v>
      </c>
      <c r="E637" s="455" t="s">
        <v>862</v>
      </c>
      <c r="F637" s="111"/>
      <c r="G637" s="111"/>
      <c r="H637" s="384"/>
      <c r="I637" s="105"/>
      <c r="J637" s="105"/>
      <c r="K637" s="105"/>
      <c r="L637" s="403"/>
      <c r="M637" s="905" t="s">
        <v>703</v>
      </c>
      <c r="N637" s="68"/>
      <c r="P637" s="67"/>
    </row>
    <row r="638" spans="1:16" ht="12.75" customHeight="1">
      <c r="A638" s="768" t="s">
        <v>47</v>
      </c>
      <c r="B638" s="769"/>
      <c r="C638" s="111">
        <f aca="true" t="shared" si="90" ref="C638:L638">SUM(C639:C643)</f>
        <v>1300</v>
      </c>
      <c r="D638" s="388"/>
      <c r="E638" s="414"/>
      <c r="F638" s="111">
        <f>SUM(F639:F640)</f>
        <v>1300</v>
      </c>
      <c r="G638" s="111">
        <f>SUM(G639:G640)</f>
        <v>1300</v>
      </c>
      <c r="H638" s="110">
        <f t="shared" si="90"/>
        <v>1300</v>
      </c>
      <c r="I638" s="111">
        <f t="shared" si="90"/>
        <v>0</v>
      </c>
      <c r="J638" s="111">
        <f t="shared" si="90"/>
        <v>0</v>
      </c>
      <c r="K638" s="111">
        <f t="shared" si="90"/>
        <v>1300</v>
      </c>
      <c r="L638" s="404">
        <f t="shared" si="90"/>
        <v>1300</v>
      </c>
      <c r="M638" s="906"/>
      <c r="N638" s="68"/>
      <c r="P638" s="67"/>
    </row>
    <row r="639" spans="1:16" ht="12.75" customHeight="1">
      <c r="A639" s="768" t="s">
        <v>7</v>
      </c>
      <c r="B639" s="769"/>
      <c r="C639" s="111">
        <f>SUM(H639:J639)</f>
        <v>0</v>
      </c>
      <c r="D639" s="388"/>
      <c r="E639" s="414"/>
      <c r="F639" s="111"/>
      <c r="G639" s="111"/>
      <c r="H639" s="110"/>
      <c r="I639" s="111"/>
      <c r="J639" s="111"/>
      <c r="K639" s="111"/>
      <c r="L639" s="404"/>
      <c r="M639" s="906"/>
      <c r="N639" s="68"/>
      <c r="P639" s="67"/>
    </row>
    <row r="640" spans="1:16" ht="12.75" customHeight="1">
      <c r="A640" s="768" t="s">
        <v>14</v>
      </c>
      <c r="B640" s="769"/>
      <c r="C640" s="111">
        <f>SUM(H640:J640)</f>
        <v>1300</v>
      </c>
      <c r="D640" s="388"/>
      <c r="E640" s="414"/>
      <c r="F640" s="111">
        <v>1300</v>
      </c>
      <c r="G640" s="111">
        <v>1300</v>
      </c>
      <c r="H640" s="110">
        <v>1300</v>
      </c>
      <c r="I640" s="111"/>
      <c r="J640" s="111"/>
      <c r="K640" s="111">
        <v>1300</v>
      </c>
      <c r="L640" s="404">
        <v>1300</v>
      </c>
      <c r="M640" s="906"/>
      <c r="N640" s="68"/>
      <c r="P640" s="67"/>
    </row>
    <row r="641" spans="1:16" ht="12.75" customHeight="1">
      <c r="A641" s="768" t="s">
        <v>15</v>
      </c>
      <c r="B641" s="769"/>
      <c r="C641" s="111">
        <f>SUM(H641:J641)</f>
        <v>0</v>
      </c>
      <c r="D641" s="388"/>
      <c r="E641" s="414"/>
      <c r="F641" s="104"/>
      <c r="G641" s="104"/>
      <c r="H641" s="110"/>
      <c r="I641" s="111"/>
      <c r="J641" s="111"/>
      <c r="K641" s="111"/>
      <c r="L641" s="404"/>
      <c r="M641" s="906"/>
      <c r="N641" s="68"/>
      <c r="P641" s="67"/>
    </row>
    <row r="642" spans="1:16" ht="12.75" customHeight="1">
      <c r="A642" s="768" t="s">
        <v>16</v>
      </c>
      <c r="B642" s="769"/>
      <c r="C642" s="111">
        <f>SUM(H642:J642)</f>
        <v>0</v>
      </c>
      <c r="D642" s="388"/>
      <c r="E642" s="414"/>
      <c r="F642" s="111"/>
      <c r="G642" s="111"/>
      <c r="H642" s="110"/>
      <c r="I642" s="111"/>
      <c r="J642" s="111"/>
      <c r="K642" s="111"/>
      <c r="L642" s="404"/>
      <c r="M642" s="407"/>
      <c r="N642" s="68"/>
      <c r="P642" s="67"/>
    </row>
    <row r="643" spans="1:16" ht="12.75" customHeight="1">
      <c r="A643" s="795" t="s">
        <v>5</v>
      </c>
      <c r="B643" s="796"/>
      <c r="C643" s="114">
        <f>SUM(H643:J643)</f>
        <v>0</v>
      </c>
      <c r="D643" s="408"/>
      <c r="E643" s="443"/>
      <c r="F643" s="114"/>
      <c r="G643" s="114"/>
      <c r="H643" s="113"/>
      <c r="I643" s="114"/>
      <c r="J643" s="114"/>
      <c r="K643" s="114"/>
      <c r="L643" s="410"/>
      <c r="M643" s="411"/>
      <c r="N643" s="68"/>
      <c r="P643" s="67"/>
    </row>
    <row r="644" spans="1:16" ht="31.5" customHeight="1">
      <c r="A644" s="380" t="s">
        <v>153</v>
      </c>
      <c r="B644" s="317" t="s">
        <v>154</v>
      </c>
      <c r="C644" s="105"/>
      <c r="D644" s="401"/>
      <c r="E644" s="455"/>
      <c r="F644" s="111"/>
      <c r="G644" s="111"/>
      <c r="H644" s="384"/>
      <c r="I644" s="105"/>
      <c r="J644" s="105"/>
      <c r="K644" s="105"/>
      <c r="L644" s="403"/>
      <c r="M644" s="472"/>
      <c r="N644" s="68"/>
      <c r="P644" s="67"/>
    </row>
    <row r="645" spans="1:16" ht="12.75" customHeight="1">
      <c r="A645" s="768" t="s">
        <v>47</v>
      </c>
      <c r="B645" s="769"/>
      <c r="C645" s="153">
        <f aca="true" t="shared" si="91" ref="C645:L645">SUM(C646:C650)</f>
        <v>1512</v>
      </c>
      <c r="D645" s="445"/>
      <c r="E645" s="458"/>
      <c r="F645" s="287">
        <f>SUM(F646:F647)</f>
        <v>852</v>
      </c>
      <c r="G645" s="287">
        <f>SUM(G646:G647)</f>
        <v>852</v>
      </c>
      <c r="H645" s="267">
        <f t="shared" si="91"/>
        <v>852</v>
      </c>
      <c r="I645" s="153">
        <f t="shared" si="91"/>
        <v>330</v>
      </c>
      <c r="J645" s="153">
        <f t="shared" si="91"/>
        <v>330</v>
      </c>
      <c r="K645" s="153">
        <f t="shared" si="91"/>
        <v>807.857</v>
      </c>
      <c r="L645" s="390">
        <f t="shared" si="91"/>
        <v>807.857</v>
      </c>
      <c r="M645" s="471"/>
      <c r="N645" s="68"/>
      <c r="P645" s="67"/>
    </row>
    <row r="646" spans="1:16" ht="12.75" customHeight="1">
      <c r="A646" s="768" t="s">
        <v>7</v>
      </c>
      <c r="B646" s="769"/>
      <c r="C646" s="153">
        <f>SUM(H646:J646)</f>
        <v>0</v>
      </c>
      <c r="D646" s="445"/>
      <c r="E646" s="458"/>
      <c r="F646" s="153">
        <f>0</f>
        <v>0</v>
      </c>
      <c r="G646" s="153">
        <f>0</f>
        <v>0</v>
      </c>
      <c r="H646" s="267">
        <f>H653+H660+H667</f>
        <v>0</v>
      </c>
      <c r="I646" s="153">
        <f>I653+I660+I667</f>
        <v>0</v>
      </c>
      <c r="J646" s="153">
        <f>J653+J660+J667</f>
        <v>0</v>
      </c>
      <c r="K646" s="153">
        <f>K653+K660+K667</f>
        <v>0</v>
      </c>
      <c r="L646" s="390">
        <f>L653+L660+L667</f>
        <v>0</v>
      </c>
      <c r="M646" s="471"/>
      <c r="N646" s="68"/>
      <c r="P646" s="67"/>
    </row>
    <row r="647" spans="1:16" ht="12.75" customHeight="1">
      <c r="A647" s="768" t="s">
        <v>14</v>
      </c>
      <c r="B647" s="769"/>
      <c r="C647" s="153">
        <f>SUM(H647:J647)</f>
        <v>1512</v>
      </c>
      <c r="D647" s="445"/>
      <c r="E647" s="458"/>
      <c r="F647" s="153">
        <f>F654+F661+F668+F675</f>
        <v>852</v>
      </c>
      <c r="G647" s="153">
        <f aca="true" t="shared" si="92" ref="G647:L647">G654+G661+G668+G675</f>
        <v>852</v>
      </c>
      <c r="H647" s="267">
        <f t="shared" si="92"/>
        <v>852</v>
      </c>
      <c r="I647" s="153">
        <f t="shared" si="92"/>
        <v>330</v>
      </c>
      <c r="J647" s="153">
        <f t="shared" si="92"/>
        <v>330</v>
      </c>
      <c r="K647" s="153">
        <f t="shared" si="92"/>
        <v>807.857</v>
      </c>
      <c r="L647" s="390">
        <f t="shared" si="92"/>
        <v>807.857</v>
      </c>
      <c r="M647" s="471"/>
      <c r="N647" s="68"/>
      <c r="P647" s="67"/>
    </row>
    <row r="648" spans="1:16" ht="12.75" customHeight="1">
      <c r="A648" s="795" t="s">
        <v>15</v>
      </c>
      <c r="B648" s="796"/>
      <c r="C648" s="154">
        <f>SUM(H648:J648)</f>
        <v>0</v>
      </c>
      <c r="D648" s="447"/>
      <c r="E648" s="459"/>
      <c r="F648" s="154">
        <v>0</v>
      </c>
      <c r="G648" s="154">
        <v>0</v>
      </c>
      <c r="H648" s="460">
        <f>H655+H662+H669</f>
        <v>0</v>
      </c>
      <c r="I648" s="154">
        <f>I655+I662+I669</f>
        <v>0</v>
      </c>
      <c r="J648" s="154">
        <f>J655+J662+J669</f>
        <v>0</v>
      </c>
      <c r="K648" s="154">
        <f>K655+K662+K669</f>
        <v>0</v>
      </c>
      <c r="L648" s="423">
        <f>L655+L662+L669</f>
        <v>0</v>
      </c>
      <c r="M648" s="553"/>
      <c r="N648" s="68"/>
      <c r="P648" s="67"/>
    </row>
    <row r="649" spans="1:16" ht="12.75" customHeight="1">
      <c r="A649" s="793" t="s">
        <v>16</v>
      </c>
      <c r="B649" s="794"/>
      <c r="C649" s="155">
        <f>SUM(H649:J649)</f>
        <v>0</v>
      </c>
      <c r="D649" s="449"/>
      <c r="E649" s="461"/>
      <c r="F649" s="155">
        <f>F656+F663</f>
        <v>0</v>
      </c>
      <c r="G649" s="155">
        <f>G656+G663</f>
        <v>0</v>
      </c>
      <c r="H649" s="462">
        <f>H656+H663+H670</f>
        <v>0</v>
      </c>
      <c r="I649" s="155"/>
      <c r="J649" s="155"/>
      <c r="K649" s="155"/>
      <c r="L649" s="451"/>
      <c r="M649" s="470"/>
      <c r="N649" s="68"/>
      <c r="P649" s="67"/>
    </row>
    <row r="650" spans="1:16" ht="12.75" customHeight="1">
      <c r="A650" s="768" t="s">
        <v>5</v>
      </c>
      <c r="B650" s="769"/>
      <c r="C650" s="153">
        <f>SUM(H650:J650)</f>
        <v>0</v>
      </c>
      <c r="D650" s="445"/>
      <c r="E650" s="458"/>
      <c r="F650" s="153">
        <f>F657+F664</f>
        <v>0</v>
      </c>
      <c r="G650" s="153">
        <f>G657+G664</f>
        <v>0</v>
      </c>
      <c r="H650" s="267">
        <f>H657+H664+H671</f>
        <v>0</v>
      </c>
      <c r="I650" s="153"/>
      <c r="J650" s="153"/>
      <c r="K650" s="153"/>
      <c r="L650" s="390"/>
      <c r="M650" s="471"/>
      <c r="N650" s="68"/>
      <c r="P650" s="67"/>
    </row>
    <row r="651" spans="1:16" ht="41.25" customHeight="1">
      <c r="A651" s="466" t="s">
        <v>155</v>
      </c>
      <c r="B651" s="318" t="s">
        <v>156</v>
      </c>
      <c r="C651" s="111"/>
      <c r="D651" s="388">
        <v>813</v>
      </c>
      <c r="E651" s="414" t="s">
        <v>862</v>
      </c>
      <c r="F651" s="153"/>
      <c r="G651" s="153"/>
      <c r="H651" s="110"/>
      <c r="I651" s="111"/>
      <c r="J651" s="111"/>
      <c r="K651" s="111"/>
      <c r="L651" s="404"/>
      <c r="M651" s="906" t="s">
        <v>703</v>
      </c>
      <c r="N651" s="68"/>
      <c r="P651" s="67"/>
    </row>
    <row r="652" spans="1:16" ht="12.75" customHeight="1">
      <c r="A652" s="768" t="s">
        <v>47</v>
      </c>
      <c r="B652" s="769"/>
      <c r="C652" s="111">
        <f aca="true" t="shared" si="93" ref="C652:L652">SUM(C653:C657)</f>
        <v>142</v>
      </c>
      <c r="D652" s="388"/>
      <c r="E652" s="414"/>
      <c r="F652" s="111">
        <f>SUM(F653:F654)</f>
        <v>142</v>
      </c>
      <c r="G652" s="111">
        <f>SUM(G653:G654)</f>
        <v>142</v>
      </c>
      <c r="H652" s="110">
        <f t="shared" si="93"/>
        <v>142</v>
      </c>
      <c r="I652" s="111">
        <f t="shared" si="93"/>
        <v>0</v>
      </c>
      <c r="J652" s="111">
        <f t="shared" si="93"/>
        <v>0</v>
      </c>
      <c r="K652" s="111">
        <f t="shared" si="93"/>
        <v>142</v>
      </c>
      <c r="L652" s="404">
        <f t="shared" si="93"/>
        <v>142</v>
      </c>
      <c r="M652" s="906"/>
      <c r="N652" s="68"/>
      <c r="P652" s="67"/>
    </row>
    <row r="653" spans="1:16" ht="12.75" customHeight="1">
      <c r="A653" s="768" t="s">
        <v>7</v>
      </c>
      <c r="B653" s="769"/>
      <c r="C653" s="111">
        <f>SUM(H653:J653)</f>
        <v>0</v>
      </c>
      <c r="D653" s="388"/>
      <c r="E653" s="414"/>
      <c r="F653" s="111"/>
      <c r="G653" s="111"/>
      <c r="H653" s="110"/>
      <c r="I653" s="111"/>
      <c r="J653" s="111"/>
      <c r="K653" s="111"/>
      <c r="L653" s="404"/>
      <c r="M653" s="906"/>
      <c r="N653" s="68"/>
      <c r="P653" s="67"/>
    </row>
    <row r="654" spans="1:16" ht="12.75" customHeight="1">
      <c r="A654" s="768" t="s">
        <v>14</v>
      </c>
      <c r="B654" s="769"/>
      <c r="C654" s="111">
        <f>SUM(H654:J654)</f>
        <v>142</v>
      </c>
      <c r="D654" s="388"/>
      <c r="E654" s="414"/>
      <c r="F654" s="114">
        <v>142</v>
      </c>
      <c r="G654" s="114">
        <v>142</v>
      </c>
      <c r="H654" s="110">
        <f>142</f>
        <v>142</v>
      </c>
      <c r="I654" s="111"/>
      <c r="J654" s="111"/>
      <c r="K654" s="111">
        <v>142</v>
      </c>
      <c r="L654" s="404">
        <v>142</v>
      </c>
      <c r="M654" s="906"/>
      <c r="N654" s="68"/>
      <c r="P654" s="67"/>
    </row>
    <row r="655" spans="1:16" ht="12.75" customHeight="1" hidden="1">
      <c r="A655" s="768" t="s">
        <v>15</v>
      </c>
      <c r="B655" s="769"/>
      <c r="C655" s="111">
        <f>SUM(H655:J655)</f>
        <v>0</v>
      </c>
      <c r="D655" s="388"/>
      <c r="E655" s="414"/>
      <c r="F655" s="104">
        <f>18390.4+1220.3+2352.34+0.04</f>
        <v>21963.08</v>
      </c>
      <c r="G655" s="104">
        <f>18390.4+1220.3+2352.34+0.04</f>
        <v>21963.08</v>
      </c>
      <c r="H655" s="110"/>
      <c r="I655" s="111"/>
      <c r="J655" s="111"/>
      <c r="K655" s="111"/>
      <c r="L655" s="404"/>
      <c r="M655" s="906"/>
      <c r="N655" s="68"/>
      <c r="P655" s="67"/>
    </row>
    <row r="656" spans="1:16" ht="9" customHeight="1" hidden="1">
      <c r="A656" s="768" t="s">
        <v>16</v>
      </c>
      <c r="B656" s="769"/>
      <c r="C656" s="111">
        <f>SUM(H656:J656)</f>
        <v>0</v>
      </c>
      <c r="D656" s="388"/>
      <c r="E656" s="414"/>
      <c r="F656" s="111"/>
      <c r="G656" s="111"/>
      <c r="H656" s="110"/>
      <c r="I656" s="111"/>
      <c r="J656" s="111"/>
      <c r="K656" s="111"/>
      <c r="L656" s="404"/>
      <c r="M656" s="407"/>
      <c r="N656" s="68"/>
      <c r="P656" s="67"/>
    </row>
    <row r="657" spans="1:16" ht="3.75" customHeight="1" hidden="1">
      <c r="A657" s="772" t="s">
        <v>5</v>
      </c>
      <c r="B657" s="773"/>
      <c r="C657" s="148">
        <f>SUM(H657:J657)</f>
        <v>0</v>
      </c>
      <c r="D657" s="434"/>
      <c r="E657" s="456"/>
      <c r="F657" s="111"/>
      <c r="G657" s="111"/>
      <c r="H657" s="441"/>
      <c r="I657" s="148"/>
      <c r="J657" s="148"/>
      <c r="K657" s="148"/>
      <c r="L657" s="436"/>
      <c r="M657" s="437"/>
      <c r="N657" s="68"/>
      <c r="P657" s="67"/>
    </row>
    <row r="658" spans="1:16" ht="49.5" customHeight="1">
      <c r="A658" s="380" t="s">
        <v>159</v>
      </c>
      <c r="B658" s="317" t="s">
        <v>160</v>
      </c>
      <c r="C658" s="105"/>
      <c r="D658" s="401">
        <v>813</v>
      </c>
      <c r="E658" s="455" t="s">
        <v>862</v>
      </c>
      <c r="F658" s="111"/>
      <c r="G658" s="111"/>
      <c r="H658" s="384"/>
      <c r="I658" s="105"/>
      <c r="J658" s="105"/>
      <c r="K658" s="105"/>
      <c r="L658" s="403"/>
      <c r="M658" s="905" t="s">
        <v>703</v>
      </c>
      <c r="N658" s="68"/>
      <c r="P658" s="67"/>
    </row>
    <row r="659" spans="1:16" ht="12.75" customHeight="1">
      <c r="A659" s="768" t="s">
        <v>47</v>
      </c>
      <c r="B659" s="769"/>
      <c r="C659" s="111">
        <f aca="true" t="shared" si="94" ref="C659:L659">SUM(C660:C664)</f>
        <v>990</v>
      </c>
      <c r="D659" s="388"/>
      <c r="E659" s="414"/>
      <c r="F659" s="111">
        <f>SUM(F660:F664)</f>
        <v>330</v>
      </c>
      <c r="G659" s="111">
        <f>SUM(G660:G664)</f>
        <v>330</v>
      </c>
      <c r="H659" s="110">
        <f t="shared" si="94"/>
        <v>330</v>
      </c>
      <c r="I659" s="111">
        <f t="shared" si="94"/>
        <v>330</v>
      </c>
      <c r="J659" s="111">
        <f t="shared" si="94"/>
        <v>330</v>
      </c>
      <c r="K659" s="111">
        <f t="shared" si="94"/>
        <v>285.857</v>
      </c>
      <c r="L659" s="404">
        <f t="shared" si="94"/>
        <v>285.857</v>
      </c>
      <c r="M659" s="906"/>
      <c r="N659" s="68"/>
      <c r="P659" s="67"/>
    </row>
    <row r="660" spans="1:16" ht="12.75" customHeight="1">
      <c r="A660" s="768" t="s">
        <v>7</v>
      </c>
      <c r="B660" s="769"/>
      <c r="C660" s="111">
        <f>SUM(H660:J660)</f>
        <v>0</v>
      </c>
      <c r="D660" s="388"/>
      <c r="E660" s="414"/>
      <c r="F660" s="111"/>
      <c r="G660" s="111"/>
      <c r="H660" s="110"/>
      <c r="I660" s="111"/>
      <c r="J660" s="111"/>
      <c r="K660" s="111"/>
      <c r="L660" s="404"/>
      <c r="M660" s="906"/>
      <c r="N660" s="68"/>
      <c r="P660" s="67"/>
    </row>
    <row r="661" spans="1:16" ht="12.75" customHeight="1">
      <c r="A661" s="768" t="s">
        <v>14</v>
      </c>
      <c r="B661" s="769"/>
      <c r="C661" s="111">
        <f>SUM(H661:J661)</f>
        <v>990</v>
      </c>
      <c r="D661" s="388"/>
      <c r="E661" s="414"/>
      <c r="F661" s="111">
        <v>330</v>
      </c>
      <c r="G661" s="111">
        <v>330</v>
      </c>
      <c r="H661" s="110">
        <v>330</v>
      </c>
      <c r="I661" s="111">
        <v>330</v>
      </c>
      <c r="J661" s="111">
        <v>330</v>
      </c>
      <c r="K661" s="111">
        <v>285.857</v>
      </c>
      <c r="L661" s="404">
        <v>285.857</v>
      </c>
      <c r="M661" s="906"/>
      <c r="N661" s="68"/>
      <c r="P661" s="67"/>
    </row>
    <row r="662" spans="1:16" ht="12.75" customHeight="1">
      <c r="A662" s="768" t="s">
        <v>15</v>
      </c>
      <c r="B662" s="769"/>
      <c r="C662" s="111">
        <f>SUM(H662:J662)</f>
        <v>0</v>
      </c>
      <c r="D662" s="388"/>
      <c r="E662" s="414"/>
      <c r="F662" s="111"/>
      <c r="G662" s="111"/>
      <c r="H662" s="110"/>
      <c r="I662" s="111"/>
      <c r="J662" s="111"/>
      <c r="K662" s="111"/>
      <c r="L662" s="404"/>
      <c r="M662" s="906"/>
      <c r="N662" s="68"/>
      <c r="P662" s="67"/>
    </row>
    <row r="663" spans="1:16" ht="12.75" customHeight="1">
      <c r="A663" s="768" t="s">
        <v>16</v>
      </c>
      <c r="B663" s="769"/>
      <c r="C663" s="111">
        <f>SUM(H663:J663)</f>
        <v>0</v>
      </c>
      <c r="D663" s="388"/>
      <c r="E663" s="414"/>
      <c r="F663" s="111"/>
      <c r="G663" s="111"/>
      <c r="H663" s="110"/>
      <c r="I663" s="111"/>
      <c r="J663" s="111"/>
      <c r="K663" s="111"/>
      <c r="L663" s="404"/>
      <c r="M663" s="407"/>
      <c r="N663" s="68"/>
      <c r="P663" s="67"/>
    </row>
    <row r="664" spans="1:16" ht="12.75" customHeight="1">
      <c r="A664" s="795" t="s">
        <v>5</v>
      </c>
      <c r="B664" s="796"/>
      <c r="C664" s="114">
        <f>SUM(H664:J664)</f>
        <v>0</v>
      </c>
      <c r="D664" s="408"/>
      <c r="E664" s="443"/>
      <c r="F664" s="114"/>
      <c r="G664" s="114"/>
      <c r="H664" s="113"/>
      <c r="I664" s="114"/>
      <c r="J664" s="114"/>
      <c r="K664" s="114"/>
      <c r="L664" s="410"/>
      <c r="M664" s="411"/>
      <c r="N664" s="68"/>
      <c r="P664" s="67"/>
    </row>
    <row r="665" spans="1:16" ht="32.25" customHeight="1">
      <c r="A665" s="380" t="s">
        <v>164</v>
      </c>
      <c r="B665" s="317" t="s">
        <v>165</v>
      </c>
      <c r="C665" s="105"/>
      <c r="D665" s="401">
        <v>847</v>
      </c>
      <c r="E665" s="455" t="s">
        <v>862</v>
      </c>
      <c r="F665" s="104"/>
      <c r="G665" s="104"/>
      <c r="H665" s="384"/>
      <c r="I665" s="105"/>
      <c r="J665" s="105"/>
      <c r="K665" s="105"/>
      <c r="L665" s="403"/>
      <c r="M665" s="905" t="s">
        <v>704</v>
      </c>
      <c r="N665" s="68"/>
      <c r="P665" s="67"/>
    </row>
    <row r="666" spans="1:16" ht="12.75" customHeight="1">
      <c r="A666" s="768" t="s">
        <v>47</v>
      </c>
      <c r="B666" s="769"/>
      <c r="C666" s="111">
        <f aca="true" t="shared" si="95" ref="C666:L666">SUM(C667:C671)</f>
        <v>200</v>
      </c>
      <c r="D666" s="388"/>
      <c r="E666" s="414"/>
      <c r="F666" s="111">
        <f>SUM(F667:F669)</f>
        <v>200</v>
      </c>
      <c r="G666" s="111">
        <f>SUM(G667:G669)</f>
        <v>200</v>
      </c>
      <c r="H666" s="110">
        <f t="shared" si="95"/>
        <v>200</v>
      </c>
      <c r="I666" s="111">
        <f t="shared" si="95"/>
        <v>0</v>
      </c>
      <c r="J666" s="111">
        <f t="shared" si="95"/>
        <v>0</v>
      </c>
      <c r="K666" s="111">
        <f t="shared" si="95"/>
        <v>200</v>
      </c>
      <c r="L666" s="404">
        <f t="shared" si="95"/>
        <v>200</v>
      </c>
      <c r="M666" s="906"/>
      <c r="N666" s="68"/>
      <c r="P666" s="67"/>
    </row>
    <row r="667" spans="1:16" ht="12.75" customHeight="1">
      <c r="A667" s="768" t="s">
        <v>7</v>
      </c>
      <c r="B667" s="769"/>
      <c r="C667" s="111">
        <f>SUM(H667:J667)</f>
        <v>0</v>
      </c>
      <c r="D667" s="388"/>
      <c r="E667" s="414"/>
      <c r="F667" s="111"/>
      <c r="G667" s="111"/>
      <c r="H667" s="110"/>
      <c r="I667" s="111"/>
      <c r="J667" s="111"/>
      <c r="K667" s="111"/>
      <c r="L667" s="404"/>
      <c r="M667" s="906"/>
      <c r="N667" s="68"/>
      <c r="P667" s="67"/>
    </row>
    <row r="668" spans="1:16" ht="12.75" customHeight="1">
      <c r="A668" s="768" t="s">
        <v>14</v>
      </c>
      <c r="B668" s="769"/>
      <c r="C668" s="111">
        <f>SUM(H668:J668)</f>
        <v>200</v>
      </c>
      <c r="D668" s="388"/>
      <c r="E668" s="414"/>
      <c r="F668" s="111">
        <v>200</v>
      </c>
      <c r="G668" s="111">
        <v>200</v>
      </c>
      <c r="H668" s="110">
        <v>200</v>
      </c>
      <c r="I668" s="111"/>
      <c r="J668" s="111"/>
      <c r="K668" s="111">
        <v>200</v>
      </c>
      <c r="L668" s="404">
        <v>200</v>
      </c>
      <c r="M668" s="906"/>
      <c r="N668" s="68"/>
      <c r="P668" s="67"/>
    </row>
    <row r="669" spans="1:16" ht="15" customHeight="1">
      <c r="A669" s="795" t="s">
        <v>15</v>
      </c>
      <c r="B669" s="796"/>
      <c r="C669" s="114">
        <f>SUM(H669:J669)</f>
        <v>0</v>
      </c>
      <c r="D669" s="408"/>
      <c r="E669" s="443"/>
      <c r="F669" s="154"/>
      <c r="G669" s="154"/>
      <c r="H669" s="113"/>
      <c r="I669" s="114"/>
      <c r="J669" s="114"/>
      <c r="K669" s="114"/>
      <c r="L669" s="410"/>
      <c r="M669" s="909"/>
      <c r="N669" s="68"/>
      <c r="P669" s="67"/>
    </row>
    <row r="670" spans="1:16" ht="12.75" customHeight="1">
      <c r="A670" s="793" t="s">
        <v>16</v>
      </c>
      <c r="B670" s="794"/>
      <c r="C670" s="104">
        <f>SUM(H670:J670)</f>
        <v>0</v>
      </c>
      <c r="D670" s="382"/>
      <c r="E670" s="457"/>
      <c r="F670" s="250"/>
      <c r="G670" s="250"/>
      <c r="H670" s="440"/>
      <c r="I670" s="104"/>
      <c r="J670" s="104"/>
      <c r="K670" s="104"/>
      <c r="L670" s="431"/>
      <c r="M670" s="438"/>
      <c r="N670" s="68"/>
      <c r="P670" s="67"/>
    </row>
    <row r="671" spans="1:16" ht="12.75" customHeight="1">
      <c r="A671" s="772" t="s">
        <v>5</v>
      </c>
      <c r="B671" s="773"/>
      <c r="C671" s="148">
        <f>SUM(H671:J671)</f>
        <v>0</v>
      </c>
      <c r="D671" s="434"/>
      <c r="E671" s="456"/>
      <c r="F671" s="154"/>
      <c r="G671" s="154"/>
      <c r="H671" s="441"/>
      <c r="I671" s="148"/>
      <c r="J671" s="148"/>
      <c r="K671" s="148"/>
      <c r="L671" s="436"/>
      <c r="M671" s="437"/>
      <c r="N671" s="68"/>
      <c r="P671" s="67"/>
    </row>
    <row r="672" spans="1:16" ht="51.75" customHeight="1">
      <c r="A672" s="380" t="s">
        <v>167</v>
      </c>
      <c r="B672" s="317" t="s">
        <v>168</v>
      </c>
      <c r="C672" s="105"/>
      <c r="D672" s="401">
        <v>813</v>
      </c>
      <c r="E672" s="455" t="s">
        <v>862</v>
      </c>
      <c r="F672" s="155"/>
      <c r="G672" s="155"/>
      <c r="H672" s="384"/>
      <c r="I672" s="105"/>
      <c r="J672" s="105"/>
      <c r="K672" s="105"/>
      <c r="L672" s="403"/>
      <c r="M672" s="905" t="s">
        <v>700</v>
      </c>
      <c r="N672" s="68"/>
      <c r="P672" s="67"/>
    </row>
    <row r="673" spans="1:16" ht="12.75" customHeight="1">
      <c r="A673" s="768" t="s">
        <v>47</v>
      </c>
      <c r="B673" s="769"/>
      <c r="C673" s="111">
        <f aca="true" t="shared" si="96" ref="C673:L673">SUM(C674:C678)</f>
        <v>180</v>
      </c>
      <c r="D673" s="388"/>
      <c r="E673" s="414"/>
      <c r="F673" s="111">
        <f>SUM(F674:F676)</f>
        <v>180</v>
      </c>
      <c r="G673" s="111">
        <f>SUM(G674:G676)</f>
        <v>180</v>
      </c>
      <c r="H673" s="110">
        <f t="shared" si="96"/>
        <v>180</v>
      </c>
      <c r="I673" s="111">
        <f t="shared" si="96"/>
        <v>0</v>
      </c>
      <c r="J673" s="111">
        <f t="shared" si="96"/>
        <v>0</v>
      </c>
      <c r="K673" s="111">
        <f t="shared" si="96"/>
        <v>180</v>
      </c>
      <c r="L673" s="404">
        <f t="shared" si="96"/>
        <v>180</v>
      </c>
      <c r="M673" s="906"/>
      <c r="N673" s="68"/>
      <c r="P673" s="67"/>
    </row>
    <row r="674" spans="1:16" ht="12.75" customHeight="1">
      <c r="A674" s="768" t="s">
        <v>7</v>
      </c>
      <c r="B674" s="769"/>
      <c r="C674" s="111">
        <f>SUM(H674:J674)</f>
        <v>0</v>
      </c>
      <c r="D674" s="388"/>
      <c r="E674" s="414"/>
      <c r="F674" s="111">
        <f>F681</f>
        <v>0</v>
      </c>
      <c r="G674" s="111">
        <f>G681</f>
        <v>0</v>
      </c>
      <c r="H674" s="110"/>
      <c r="I674" s="111"/>
      <c r="J674" s="111"/>
      <c r="K674" s="111"/>
      <c r="L674" s="404"/>
      <c r="M674" s="906"/>
      <c r="N674" s="68"/>
      <c r="P674" s="67"/>
    </row>
    <row r="675" spans="1:16" ht="12.75" customHeight="1">
      <c r="A675" s="768" t="s">
        <v>14</v>
      </c>
      <c r="B675" s="769"/>
      <c r="C675" s="111">
        <f>SUM(H675:J675)</f>
        <v>180</v>
      </c>
      <c r="D675" s="388"/>
      <c r="E675" s="414"/>
      <c r="F675" s="111">
        <v>180</v>
      </c>
      <c r="G675" s="111">
        <v>180</v>
      </c>
      <c r="H675" s="110">
        <v>180</v>
      </c>
      <c r="I675" s="111"/>
      <c r="J675" s="111"/>
      <c r="K675" s="111">
        <v>180</v>
      </c>
      <c r="L675" s="404">
        <v>180</v>
      </c>
      <c r="M675" s="906"/>
      <c r="N675" s="68"/>
      <c r="P675" s="67"/>
    </row>
    <row r="676" spans="1:16" ht="12.75" customHeight="1">
      <c r="A676" s="768" t="s">
        <v>15</v>
      </c>
      <c r="B676" s="769"/>
      <c r="C676" s="111">
        <f>SUM(H676:J676)</f>
        <v>0</v>
      </c>
      <c r="D676" s="388"/>
      <c r="E676" s="414"/>
      <c r="F676" s="111">
        <f>F683</f>
        <v>0</v>
      </c>
      <c r="G676" s="111">
        <f>G683</f>
        <v>0</v>
      </c>
      <c r="H676" s="110"/>
      <c r="I676" s="111"/>
      <c r="J676" s="111"/>
      <c r="K676" s="111"/>
      <c r="L676" s="404"/>
      <c r="M676" s="906"/>
      <c r="N676" s="68"/>
      <c r="P676" s="67"/>
    </row>
    <row r="677" spans="1:16" ht="12.75" customHeight="1">
      <c r="A677" s="768" t="s">
        <v>16</v>
      </c>
      <c r="B677" s="769"/>
      <c r="C677" s="111">
        <f>SUM(H677:J677)</f>
        <v>0</v>
      </c>
      <c r="D677" s="388"/>
      <c r="E677" s="414"/>
      <c r="F677" s="287"/>
      <c r="G677" s="287"/>
      <c r="H677" s="110"/>
      <c r="I677" s="111"/>
      <c r="J677" s="111"/>
      <c r="K677" s="111"/>
      <c r="L677" s="404"/>
      <c r="M677" s="407"/>
      <c r="N677" s="68"/>
      <c r="P677" s="67"/>
    </row>
    <row r="678" spans="1:16" ht="12.75" customHeight="1">
      <c r="A678" s="795" t="s">
        <v>5</v>
      </c>
      <c r="B678" s="796"/>
      <c r="C678" s="114">
        <f>SUM(H678:J678)</f>
        <v>0</v>
      </c>
      <c r="D678" s="408"/>
      <c r="E678" s="443"/>
      <c r="F678" s="114"/>
      <c r="G678" s="114"/>
      <c r="H678" s="113"/>
      <c r="I678" s="114"/>
      <c r="J678" s="114"/>
      <c r="K678" s="114"/>
      <c r="L678" s="410"/>
      <c r="M678" s="411"/>
      <c r="N678" s="68"/>
      <c r="P678" s="67"/>
    </row>
    <row r="679" spans="1:16" ht="29.25" customHeight="1">
      <c r="A679" s="380" t="s">
        <v>170</v>
      </c>
      <c r="B679" s="317" t="s">
        <v>171</v>
      </c>
      <c r="C679" s="105"/>
      <c r="D679" s="401"/>
      <c r="E679" s="455"/>
      <c r="F679" s="104"/>
      <c r="G679" s="104"/>
      <c r="H679" s="384"/>
      <c r="I679" s="105"/>
      <c r="J679" s="105"/>
      <c r="K679" s="105"/>
      <c r="L679" s="403"/>
      <c r="M679" s="238"/>
      <c r="N679" s="68"/>
      <c r="P679" s="67"/>
    </row>
    <row r="680" spans="1:16" ht="12.75" customHeight="1">
      <c r="A680" s="768" t="s">
        <v>47</v>
      </c>
      <c r="B680" s="769"/>
      <c r="C680" s="111">
        <f aca="true" t="shared" si="97" ref="C680:L680">SUM(C681:C685)</f>
        <v>750</v>
      </c>
      <c r="D680" s="388"/>
      <c r="E680" s="414"/>
      <c r="F680" s="153">
        <f>SUM(F681:F683)</f>
        <v>750</v>
      </c>
      <c r="G680" s="153">
        <f>SUM(G681:G683)</f>
        <v>750</v>
      </c>
      <c r="H680" s="267">
        <f t="shared" si="97"/>
        <v>750</v>
      </c>
      <c r="I680" s="153">
        <f t="shared" si="97"/>
        <v>0</v>
      </c>
      <c r="J680" s="153">
        <f t="shared" si="97"/>
        <v>0</v>
      </c>
      <c r="K680" s="153">
        <f t="shared" si="97"/>
        <v>724.53</v>
      </c>
      <c r="L680" s="390">
        <f t="shared" si="97"/>
        <v>724.53</v>
      </c>
      <c r="M680" s="241"/>
      <c r="N680" s="68"/>
      <c r="P680" s="67"/>
    </row>
    <row r="681" spans="1:16" ht="12.75" customHeight="1">
      <c r="A681" s="768" t="s">
        <v>7</v>
      </c>
      <c r="B681" s="769"/>
      <c r="C681" s="111">
        <f>SUM(H681:J681)</f>
        <v>0</v>
      </c>
      <c r="D681" s="388"/>
      <c r="E681" s="414"/>
      <c r="F681" s="153">
        <v>0</v>
      </c>
      <c r="G681" s="153">
        <v>0</v>
      </c>
      <c r="H681" s="267">
        <f aca="true" t="shared" si="98" ref="H681:L683">H688+H695</f>
        <v>0</v>
      </c>
      <c r="I681" s="153">
        <f t="shared" si="98"/>
        <v>0</v>
      </c>
      <c r="J681" s="153">
        <f t="shared" si="98"/>
        <v>0</v>
      </c>
      <c r="K681" s="153">
        <f t="shared" si="98"/>
        <v>0</v>
      </c>
      <c r="L681" s="390">
        <f t="shared" si="98"/>
        <v>0</v>
      </c>
      <c r="M681" s="241"/>
      <c r="N681" s="68"/>
      <c r="P681" s="67"/>
    </row>
    <row r="682" spans="1:16" ht="12.75" customHeight="1">
      <c r="A682" s="768" t="s">
        <v>14</v>
      </c>
      <c r="B682" s="769"/>
      <c r="C682" s="111">
        <f>SUM(H682:J682)</f>
        <v>750</v>
      </c>
      <c r="D682" s="388"/>
      <c r="E682" s="414"/>
      <c r="F682" s="153">
        <f>F689+F696</f>
        <v>750</v>
      </c>
      <c r="G682" s="153">
        <f>G689+G696</f>
        <v>750</v>
      </c>
      <c r="H682" s="267">
        <f t="shared" si="98"/>
        <v>750</v>
      </c>
      <c r="I682" s="153">
        <f t="shared" si="98"/>
        <v>0</v>
      </c>
      <c r="J682" s="153">
        <f t="shared" si="98"/>
        <v>0</v>
      </c>
      <c r="K682" s="153">
        <f t="shared" si="98"/>
        <v>724.53</v>
      </c>
      <c r="L682" s="390">
        <f t="shared" si="98"/>
        <v>724.53</v>
      </c>
      <c r="M682" s="241"/>
      <c r="N682" s="68"/>
      <c r="P682" s="67"/>
    </row>
    <row r="683" spans="1:16" ht="12.75" customHeight="1">
      <c r="A683" s="795" t="s">
        <v>15</v>
      </c>
      <c r="B683" s="796"/>
      <c r="C683" s="114">
        <f>SUM(H683:J683)</f>
        <v>0</v>
      </c>
      <c r="D683" s="408"/>
      <c r="E683" s="443"/>
      <c r="F683" s="154">
        <v>0</v>
      </c>
      <c r="G683" s="154">
        <v>0</v>
      </c>
      <c r="H683" s="460">
        <f t="shared" si="98"/>
        <v>0</v>
      </c>
      <c r="I683" s="154">
        <f t="shared" si="98"/>
        <v>0</v>
      </c>
      <c r="J683" s="154">
        <f t="shared" si="98"/>
        <v>0</v>
      </c>
      <c r="K683" s="154">
        <f t="shared" si="98"/>
        <v>0</v>
      </c>
      <c r="L683" s="423">
        <f t="shared" si="98"/>
        <v>0</v>
      </c>
      <c r="M683" s="307"/>
      <c r="N683" s="68"/>
      <c r="P683" s="67"/>
    </row>
    <row r="684" spans="1:16" ht="12.75" customHeight="1">
      <c r="A684" s="793" t="s">
        <v>16</v>
      </c>
      <c r="B684" s="794"/>
      <c r="C684" s="104">
        <f>SUM(H684:J684)</f>
        <v>0</v>
      </c>
      <c r="D684" s="382"/>
      <c r="E684" s="457"/>
      <c r="F684" s="250"/>
      <c r="G684" s="250"/>
      <c r="H684" s="440">
        <f>H691+H698</f>
        <v>0</v>
      </c>
      <c r="I684" s="104"/>
      <c r="J684" s="104"/>
      <c r="K684" s="104"/>
      <c r="L684" s="431"/>
      <c r="M684" s="438"/>
      <c r="N684" s="68"/>
      <c r="P684" s="67"/>
    </row>
    <row r="685" spans="1:16" ht="12.75" customHeight="1">
      <c r="A685" s="772" t="s">
        <v>5</v>
      </c>
      <c r="B685" s="773"/>
      <c r="C685" s="148">
        <f>SUM(H685:J685)</f>
        <v>0</v>
      </c>
      <c r="D685" s="434"/>
      <c r="E685" s="456"/>
      <c r="F685" s="154"/>
      <c r="G685" s="154"/>
      <c r="H685" s="441">
        <f>H692+H699</f>
        <v>0</v>
      </c>
      <c r="I685" s="148"/>
      <c r="J685" s="148"/>
      <c r="K685" s="148"/>
      <c r="L685" s="436"/>
      <c r="M685" s="437"/>
      <c r="N685" s="68"/>
      <c r="P685" s="67"/>
    </row>
    <row r="686" spans="1:16" ht="33.75" customHeight="1">
      <c r="A686" s="380" t="s">
        <v>172</v>
      </c>
      <c r="B686" s="317" t="s">
        <v>173</v>
      </c>
      <c r="C686" s="105"/>
      <c r="D686" s="401">
        <v>813</v>
      </c>
      <c r="E686" s="455" t="s">
        <v>862</v>
      </c>
      <c r="F686" s="155"/>
      <c r="G686" s="155"/>
      <c r="H686" s="384"/>
      <c r="I686" s="105"/>
      <c r="J686" s="105"/>
      <c r="K686" s="105"/>
      <c r="L686" s="403"/>
      <c r="M686" s="905" t="s">
        <v>703</v>
      </c>
      <c r="N686" s="68"/>
      <c r="P686" s="67"/>
    </row>
    <row r="687" spans="1:16" ht="12.75" customHeight="1">
      <c r="A687" s="768" t="s">
        <v>47</v>
      </c>
      <c r="B687" s="769"/>
      <c r="C687" s="111">
        <f aca="true" t="shared" si="99" ref="C687:L687">SUM(C688:C692)</f>
        <v>250</v>
      </c>
      <c r="D687" s="388"/>
      <c r="E687" s="414"/>
      <c r="F687" s="111">
        <f>SUM(F688:F690)</f>
        <v>250</v>
      </c>
      <c r="G687" s="111">
        <f>SUM(G688:G690)</f>
        <v>250</v>
      </c>
      <c r="H687" s="110">
        <f t="shared" si="99"/>
        <v>250</v>
      </c>
      <c r="I687" s="111">
        <f t="shared" si="99"/>
        <v>0</v>
      </c>
      <c r="J687" s="111">
        <f t="shared" si="99"/>
        <v>0</v>
      </c>
      <c r="K687" s="111">
        <f t="shared" si="99"/>
        <v>250</v>
      </c>
      <c r="L687" s="404">
        <f t="shared" si="99"/>
        <v>250</v>
      </c>
      <c r="M687" s="906"/>
      <c r="N687" s="68"/>
      <c r="P687" s="67"/>
    </row>
    <row r="688" spans="1:16" ht="12" customHeight="1">
      <c r="A688" s="768" t="s">
        <v>7</v>
      </c>
      <c r="B688" s="769"/>
      <c r="C688" s="111">
        <f>SUM(H688:J688)</f>
        <v>0</v>
      </c>
      <c r="D688" s="388"/>
      <c r="E688" s="414"/>
      <c r="F688" s="111">
        <f>F695+F702+F709</f>
        <v>0</v>
      </c>
      <c r="G688" s="111">
        <f>G695+G702+G709</f>
        <v>0</v>
      </c>
      <c r="H688" s="110"/>
      <c r="I688" s="111"/>
      <c r="J688" s="111"/>
      <c r="K688" s="111"/>
      <c r="L688" s="404"/>
      <c r="M688" s="906"/>
      <c r="N688" s="68"/>
      <c r="P688" s="67"/>
    </row>
    <row r="689" spans="1:16" ht="12.75" customHeight="1">
      <c r="A689" s="768" t="s">
        <v>14</v>
      </c>
      <c r="B689" s="769"/>
      <c r="C689" s="111">
        <f>SUM(H689:J689)</f>
        <v>250</v>
      </c>
      <c r="D689" s="388"/>
      <c r="E689" s="414"/>
      <c r="F689" s="111">
        <v>250</v>
      </c>
      <c r="G689" s="111">
        <v>250</v>
      </c>
      <c r="H689" s="110">
        <v>250</v>
      </c>
      <c r="I689" s="111"/>
      <c r="J689" s="111"/>
      <c r="K689" s="111">
        <v>250</v>
      </c>
      <c r="L689" s="404">
        <v>250</v>
      </c>
      <c r="M689" s="906"/>
      <c r="N689" s="68"/>
      <c r="P689" s="67"/>
    </row>
    <row r="690" spans="1:16" ht="12.75" customHeight="1">
      <c r="A690" s="768" t="s">
        <v>15</v>
      </c>
      <c r="B690" s="769"/>
      <c r="C690" s="111">
        <f>SUM(H690:J690)</f>
        <v>0</v>
      </c>
      <c r="D690" s="388"/>
      <c r="E690" s="414"/>
      <c r="F690" s="111">
        <f>F697+F704+F711</f>
        <v>0</v>
      </c>
      <c r="G690" s="111">
        <f>G697+G704+G711</f>
        <v>0</v>
      </c>
      <c r="H690" s="110"/>
      <c r="I690" s="111"/>
      <c r="J690" s="111"/>
      <c r="K690" s="111"/>
      <c r="L690" s="404"/>
      <c r="M690" s="906"/>
      <c r="N690" s="68"/>
      <c r="P690" s="67"/>
    </row>
    <row r="691" spans="1:16" ht="12.75" customHeight="1">
      <c r="A691" s="768" t="s">
        <v>16</v>
      </c>
      <c r="B691" s="769"/>
      <c r="C691" s="111">
        <f>SUM(H691:J691)</f>
        <v>0</v>
      </c>
      <c r="D691" s="388"/>
      <c r="E691" s="414"/>
      <c r="F691" s="111"/>
      <c r="G691" s="111"/>
      <c r="H691" s="110"/>
      <c r="I691" s="111"/>
      <c r="J691" s="111"/>
      <c r="K691" s="111"/>
      <c r="L691" s="404"/>
      <c r="M691" s="906"/>
      <c r="N691" s="68"/>
      <c r="P691" s="67"/>
    </row>
    <row r="692" spans="1:16" ht="12.75" customHeight="1">
      <c r="A692" s="795" t="s">
        <v>5</v>
      </c>
      <c r="B692" s="796"/>
      <c r="C692" s="114">
        <f>SUM(H692:J692)</f>
        <v>0</v>
      </c>
      <c r="D692" s="408"/>
      <c r="E692" s="443"/>
      <c r="F692" s="114"/>
      <c r="G692" s="114"/>
      <c r="H692" s="113"/>
      <c r="I692" s="114"/>
      <c r="J692" s="114"/>
      <c r="K692" s="114"/>
      <c r="L692" s="410"/>
      <c r="M692" s="909"/>
      <c r="N692" s="68"/>
      <c r="P692" s="67"/>
    </row>
    <row r="693" spans="1:16" ht="75.75" customHeight="1">
      <c r="A693" s="380" t="s">
        <v>175</v>
      </c>
      <c r="B693" s="317" t="s">
        <v>176</v>
      </c>
      <c r="C693" s="105"/>
      <c r="D693" s="401">
        <v>813</v>
      </c>
      <c r="E693" s="455" t="s">
        <v>862</v>
      </c>
      <c r="F693" s="104"/>
      <c r="G693" s="104"/>
      <c r="H693" s="384"/>
      <c r="I693" s="105"/>
      <c r="J693" s="105"/>
      <c r="K693" s="105"/>
      <c r="L693" s="403"/>
      <c r="M693" s="905" t="s">
        <v>703</v>
      </c>
      <c r="N693" s="68"/>
      <c r="P693" s="67"/>
    </row>
    <row r="694" spans="1:16" ht="12.75" customHeight="1">
      <c r="A694" s="768" t="s">
        <v>47</v>
      </c>
      <c r="B694" s="769"/>
      <c r="C694" s="111">
        <f aca="true" t="shared" si="100" ref="C694:L694">SUM(C695:C699)</f>
        <v>500</v>
      </c>
      <c r="D694" s="388"/>
      <c r="E694" s="414"/>
      <c r="F694" s="111">
        <f>SUM(F695:F696)</f>
        <v>500</v>
      </c>
      <c r="G694" s="111">
        <f>SUM(G695:G696)</f>
        <v>500</v>
      </c>
      <c r="H694" s="110">
        <f t="shared" si="100"/>
        <v>500</v>
      </c>
      <c r="I694" s="111">
        <f t="shared" si="100"/>
        <v>0</v>
      </c>
      <c r="J694" s="111">
        <f t="shared" si="100"/>
        <v>0</v>
      </c>
      <c r="K694" s="111">
        <f t="shared" si="100"/>
        <v>474.53</v>
      </c>
      <c r="L694" s="404">
        <f t="shared" si="100"/>
        <v>474.53</v>
      </c>
      <c r="M694" s="906"/>
      <c r="N694" s="68"/>
      <c r="P694" s="67"/>
    </row>
    <row r="695" spans="1:16" ht="12.75" customHeight="1">
      <c r="A695" s="768" t="s">
        <v>7</v>
      </c>
      <c r="B695" s="769"/>
      <c r="C695" s="111">
        <f>SUM(H695:J695)</f>
        <v>0</v>
      </c>
      <c r="D695" s="388"/>
      <c r="E695" s="414"/>
      <c r="F695" s="111"/>
      <c r="G695" s="111"/>
      <c r="H695" s="110"/>
      <c r="I695" s="111"/>
      <c r="J695" s="111"/>
      <c r="K695" s="111"/>
      <c r="L695" s="404"/>
      <c r="M695" s="906"/>
      <c r="N695" s="68"/>
      <c r="P695" s="67"/>
    </row>
    <row r="696" spans="1:16" ht="12.75" customHeight="1">
      <c r="A696" s="768" t="s">
        <v>14</v>
      </c>
      <c r="B696" s="769"/>
      <c r="C696" s="111">
        <f>SUM(H696:J696)</f>
        <v>500</v>
      </c>
      <c r="D696" s="388"/>
      <c r="E696" s="414"/>
      <c r="F696" s="111">
        <v>500</v>
      </c>
      <c r="G696" s="111">
        <v>500</v>
      </c>
      <c r="H696" s="110">
        <v>500</v>
      </c>
      <c r="I696" s="111"/>
      <c r="J696" s="111"/>
      <c r="K696" s="111">
        <v>474.53</v>
      </c>
      <c r="L696" s="404">
        <v>474.53</v>
      </c>
      <c r="M696" s="906"/>
      <c r="N696" s="68"/>
      <c r="P696" s="67"/>
    </row>
    <row r="697" spans="1:16" ht="12.75" customHeight="1">
      <c r="A697" s="768" t="s">
        <v>15</v>
      </c>
      <c r="B697" s="769"/>
      <c r="C697" s="111">
        <f>SUM(H697:J697)</f>
        <v>0</v>
      </c>
      <c r="D697" s="388"/>
      <c r="E697" s="414"/>
      <c r="F697" s="111"/>
      <c r="G697" s="111"/>
      <c r="H697" s="110"/>
      <c r="I697" s="111"/>
      <c r="J697" s="111"/>
      <c r="K697" s="111"/>
      <c r="L697" s="404"/>
      <c r="M697" s="906"/>
      <c r="N697" s="68"/>
      <c r="P697" s="67"/>
    </row>
    <row r="698" spans="1:16" ht="12.75" customHeight="1">
      <c r="A698" s="768" t="s">
        <v>16</v>
      </c>
      <c r="B698" s="769"/>
      <c r="C698" s="111">
        <f>SUM(H698:J698)</f>
        <v>0</v>
      </c>
      <c r="D698" s="388"/>
      <c r="E698" s="414"/>
      <c r="F698" s="111"/>
      <c r="G698" s="111"/>
      <c r="H698" s="110"/>
      <c r="I698" s="111"/>
      <c r="J698" s="111"/>
      <c r="K698" s="111"/>
      <c r="L698" s="404"/>
      <c r="M698" s="906"/>
      <c r="N698" s="68"/>
      <c r="P698" s="67"/>
    </row>
    <row r="699" spans="1:16" ht="12.75" customHeight="1">
      <c r="A699" s="795" t="s">
        <v>5</v>
      </c>
      <c r="B699" s="796"/>
      <c r="C699" s="114">
        <f>SUM(H699:J699)</f>
        <v>0</v>
      </c>
      <c r="D699" s="408"/>
      <c r="E699" s="443"/>
      <c r="F699" s="114"/>
      <c r="G699" s="114"/>
      <c r="H699" s="113"/>
      <c r="I699" s="114"/>
      <c r="J699" s="114"/>
      <c r="K699" s="114"/>
      <c r="L699" s="410"/>
      <c r="M699" s="909"/>
      <c r="N699" s="68"/>
      <c r="P699" s="67"/>
    </row>
    <row r="700" spans="1:16" ht="60" customHeight="1">
      <c r="A700" s="380" t="s">
        <v>179</v>
      </c>
      <c r="B700" s="317" t="s">
        <v>180</v>
      </c>
      <c r="C700" s="209"/>
      <c r="D700" s="554"/>
      <c r="E700" s="555"/>
      <c r="F700" s="104"/>
      <c r="G700" s="104"/>
      <c r="H700" s="556"/>
      <c r="I700" s="209"/>
      <c r="J700" s="231"/>
      <c r="K700" s="231"/>
      <c r="L700" s="439"/>
      <c r="M700" s="557"/>
      <c r="N700" s="68"/>
      <c r="P700" s="67"/>
    </row>
    <row r="701" spans="1:16" ht="12.75" customHeight="1">
      <c r="A701" s="768" t="s">
        <v>47</v>
      </c>
      <c r="B701" s="769"/>
      <c r="C701" s="153">
        <f aca="true" t="shared" si="101" ref="C701:M701">SUM(C702:C706)</f>
        <v>297754.272</v>
      </c>
      <c r="D701" s="445"/>
      <c r="E701" s="458"/>
      <c r="F701" s="153">
        <f>SUM(F702:F706)</f>
        <v>98878.23</v>
      </c>
      <c r="G701" s="153">
        <f>SUM(G702:G706)</f>
        <v>98878.23</v>
      </c>
      <c r="H701" s="267">
        <f t="shared" si="101"/>
        <v>99251.424</v>
      </c>
      <c r="I701" s="153">
        <f t="shared" si="101"/>
        <v>99251.424</v>
      </c>
      <c r="J701" s="153">
        <f t="shared" si="101"/>
        <v>99251.424</v>
      </c>
      <c r="K701" s="153">
        <f t="shared" si="101"/>
        <v>99251.424</v>
      </c>
      <c r="L701" s="390">
        <f t="shared" si="101"/>
        <v>99251.424</v>
      </c>
      <c r="M701" s="267">
        <f t="shared" si="101"/>
        <v>0</v>
      </c>
      <c r="N701" s="68"/>
      <c r="P701" s="67"/>
    </row>
    <row r="702" spans="1:16" ht="12.75" customHeight="1">
      <c r="A702" s="768" t="s">
        <v>7</v>
      </c>
      <c r="B702" s="769"/>
      <c r="C702" s="153">
        <f>SUM(H702:J702)</f>
        <v>0</v>
      </c>
      <c r="D702" s="445"/>
      <c r="E702" s="458"/>
      <c r="F702" s="153">
        <v>0</v>
      </c>
      <c r="G702" s="153">
        <v>0</v>
      </c>
      <c r="H702" s="267">
        <f>H716</f>
        <v>0</v>
      </c>
      <c r="I702" s="153">
        <f>I716</f>
        <v>0</v>
      </c>
      <c r="J702" s="153">
        <f>J716</f>
        <v>0</v>
      </c>
      <c r="K702" s="153">
        <f>K716</f>
        <v>0</v>
      </c>
      <c r="L702" s="390">
        <f>L716</f>
        <v>0</v>
      </c>
      <c r="M702" s="235"/>
      <c r="N702" s="68"/>
      <c r="P702" s="67"/>
    </row>
    <row r="703" spans="1:16" ht="12.75" customHeight="1">
      <c r="A703" s="768" t="s">
        <v>14</v>
      </c>
      <c r="B703" s="769"/>
      <c r="C703" s="153">
        <f>SUM(H703:J703)</f>
        <v>297754.272</v>
      </c>
      <c r="D703" s="445"/>
      <c r="E703" s="458"/>
      <c r="F703" s="153">
        <f>F710+F717</f>
        <v>98878.23</v>
      </c>
      <c r="G703" s="153">
        <f>G710+G717</f>
        <v>98878.23</v>
      </c>
      <c r="H703" s="267">
        <f aca="true" t="shared" si="102" ref="H703:L704">H710+H717</f>
        <v>99251.424</v>
      </c>
      <c r="I703" s="153">
        <f t="shared" si="102"/>
        <v>99251.424</v>
      </c>
      <c r="J703" s="153">
        <f t="shared" si="102"/>
        <v>99251.424</v>
      </c>
      <c r="K703" s="153">
        <f t="shared" si="102"/>
        <v>99251.424</v>
      </c>
      <c r="L703" s="390">
        <f t="shared" si="102"/>
        <v>99251.424</v>
      </c>
      <c r="M703" s="235"/>
      <c r="N703" s="68"/>
      <c r="P703" s="67"/>
    </row>
    <row r="704" spans="1:16" ht="12.75" customHeight="1">
      <c r="A704" s="768" t="s">
        <v>15</v>
      </c>
      <c r="B704" s="769"/>
      <c r="C704" s="153">
        <f>SUM(H704:J704)</f>
        <v>0</v>
      </c>
      <c r="D704" s="445"/>
      <c r="E704" s="458"/>
      <c r="F704" s="153">
        <v>0</v>
      </c>
      <c r="G704" s="153">
        <v>0</v>
      </c>
      <c r="H704" s="267">
        <f t="shared" si="102"/>
        <v>0</v>
      </c>
      <c r="I704" s="153">
        <f t="shared" si="102"/>
        <v>0</v>
      </c>
      <c r="J704" s="153">
        <f t="shared" si="102"/>
        <v>0</v>
      </c>
      <c r="K704" s="153">
        <f t="shared" si="102"/>
        <v>0</v>
      </c>
      <c r="L704" s="390">
        <f t="shared" si="102"/>
        <v>0</v>
      </c>
      <c r="M704" s="235"/>
      <c r="N704" s="68"/>
      <c r="P704" s="67"/>
    </row>
    <row r="705" spans="1:16" ht="12.75" customHeight="1">
      <c r="A705" s="768" t="s">
        <v>16</v>
      </c>
      <c r="B705" s="769"/>
      <c r="C705" s="153">
        <f>SUM(H705:J705)</f>
        <v>0</v>
      </c>
      <c r="D705" s="445"/>
      <c r="E705" s="458"/>
      <c r="F705" s="111"/>
      <c r="G705" s="111"/>
      <c r="H705" s="267"/>
      <c r="I705" s="153"/>
      <c r="J705" s="153"/>
      <c r="K705" s="153"/>
      <c r="L705" s="390"/>
      <c r="M705" s="235"/>
      <c r="N705" s="68"/>
      <c r="P705" s="67"/>
    </row>
    <row r="706" spans="1:16" ht="12.75" customHeight="1">
      <c r="A706" s="795" t="s">
        <v>5</v>
      </c>
      <c r="B706" s="796"/>
      <c r="C706" s="154">
        <f>SUM(H706:J706)</f>
        <v>0</v>
      </c>
      <c r="D706" s="447"/>
      <c r="E706" s="459"/>
      <c r="F706" s="114"/>
      <c r="G706" s="114"/>
      <c r="H706" s="460"/>
      <c r="I706" s="154"/>
      <c r="J706" s="154"/>
      <c r="K706" s="154"/>
      <c r="L706" s="423"/>
      <c r="M706" s="236"/>
      <c r="N706" s="68"/>
      <c r="P706" s="67"/>
    </row>
    <row r="707" spans="1:16" ht="46.5" customHeight="1">
      <c r="A707" s="380" t="s">
        <v>181</v>
      </c>
      <c r="B707" s="317" t="s">
        <v>182</v>
      </c>
      <c r="C707" s="209"/>
      <c r="D707" s="401">
        <v>813</v>
      </c>
      <c r="E707" s="455" t="s">
        <v>862</v>
      </c>
      <c r="F707" s="104"/>
      <c r="G707" s="104"/>
      <c r="H707" s="556"/>
      <c r="I707" s="209"/>
      <c r="J707" s="231"/>
      <c r="K707" s="231"/>
      <c r="L707" s="439"/>
      <c r="M707" s="905" t="s">
        <v>705</v>
      </c>
      <c r="N707" s="68"/>
      <c r="P707" s="67"/>
    </row>
    <row r="708" spans="1:16" ht="12" customHeight="1">
      <c r="A708" s="768" t="s">
        <v>47</v>
      </c>
      <c r="B708" s="769"/>
      <c r="C708" s="111">
        <f aca="true" t="shared" si="103" ref="C708:L708">SUM(C709:C713)</f>
        <v>274684.272</v>
      </c>
      <c r="D708" s="388"/>
      <c r="E708" s="414"/>
      <c r="F708" s="111">
        <f>SUM(F709:F711)</f>
        <v>91378.23</v>
      </c>
      <c r="G708" s="111">
        <f>SUM(G709:G711)</f>
        <v>91378.23</v>
      </c>
      <c r="H708" s="110">
        <f t="shared" si="103"/>
        <v>91561.424</v>
      </c>
      <c r="I708" s="111">
        <f t="shared" si="103"/>
        <v>91561.424</v>
      </c>
      <c r="J708" s="111">
        <f t="shared" si="103"/>
        <v>91561.424</v>
      </c>
      <c r="K708" s="111">
        <f t="shared" si="103"/>
        <v>91561.424</v>
      </c>
      <c r="L708" s="404">
        <f t="shared" si="103"/>
        <v>91561.424</v>
      </c>
      <c r="M708" s="906"/>
      <c r="N708" s="68"/>
      <c r="P708" s="67"/>
    </row>
    <row r="709" spans="1:16" ht="12.75" customHeight="1">
      <c r="A709" s="768" t="s">
        <v>7</v>
      </c>
      <c r="B709" s="769"/>
      <c r="C709" s="111">
        <f>SUM(H709:J709)</f>
        <v>0</v>
      </c>
      <c r="D709" s="388"/>
      <c r="E709" s="414"/>
      <c r="F709" s="111"/>
      <c r="G709" s="111"/>
      <c r="H709" s="110"/>
      <c r="I709" s="111"/>
      <c r="J709" s="111"/>
      <c r="K709" s="111"/>
      <c r="L709" s="404"/>
      <c r="M709" s="906"/>
      <c r="N709" s="68"/>
      <c r="P709" s="67"/>
    </row>
    <row r="710" spans="1:16" ht="12.75" customHeight="1">
      <c r="A710" s="768" t="s">
        <v>14</v>
      </c>
      <c r="B710" s="769"/>
      <c r="C710" s="111">
        <f>SUM(H710:J710)</f>
        <v>274684.272</v>
      </c>
      <c r="D710" s="388"/>
      <c r="E710" s="414"/>
      <c r="F710" s="111">
        <v>91378.23</v>
      </c>
      <c r="G710" s="111">
        <v>91378.23</v>
      </c>
      <c r="H710" s="110">
        <v>91561.424</v>
      </c>
      <c r="I710" s="111">
        <v>91561.424</v>
      </c>
      <c r="J710" s="111">
        <v>91561.424</v>
      </c>
      <c r="K710" s="111">
        <v>91561.424</v>
      </c>
      <c r="L710" s="404">
        <v>91561.424</v>
      </c>
      <c r="M710" s="906"/>
      <c r="N710" s="68"/>
      <c r="P710" s="67"/>
    </row>
    <row r="711" spans="1:16" ht="12.75" customHeight="1">
      <c r="A711" s="768" t="s">
        <v>15</v>
      </c>
      <c r="B711" s="769"/>
      <c r="C711" s="111">
        <f>SUM(H711:J711)</f>
        <v>0</v>
      </c>
      <c r="D711" s="388"/>
      <c r="E711" s="414"/>
      <c r="F711" s="111"/>
      <c r="G711" s="111"/>
      <c r="H711" s="110"/>
      <c r="I711" s="111"/>
      <c r="J711" s="111"/>
      <c r="K711" s="111"/>
      <c r="L711" s="404"/>
      <c r="M711" s="906"/>
      <c r="N711" s="68"/>
      <c r="P711" s="67"/>
    </row>
    <row r="712" spans="1:16" ht="12.75" customHeight="1">
      <c r="A712" s="768" t="s">
        <v>16</v>
      </c>
      <c r="B712" s="769"/>
      <c r="C712" s="111">
        <f>SUM(H712:J712)</f>
        <v>0</v>
      </c>
      <c r="D712" s="388"/>
      <c r="E712" s="414"/>
      <c r="F712" s="287"/>
      <c r="G712" s="287"/>
      <c r="H712" s="110"/>
      <c r="I712" s="111"/>
      <c r="J712" s="111"/>
      <c r="K712" s="111"/>
      <c r="L712" s="404"/>
      <c r="M712" s="906"/>
      <c r="N712" s="68"/>
      <c r="P712" s="67"/>
    </row>
    <row r="713" spans="1:16" ht="12.75" customHeight="1">
      <c r="A713" s="795" t="s">
        <v>5</v>
      </c>
      <c r="B713" s="796"/>
      <c r="C713" s="114">
        <f>SUM(H713:J713)</f>
        <v>0</v>
      </c>
      <c r="D713" s="408"/>
      <c r="E713" s="443"/>
      <c r="F713" s="154"/>
      <c r="G713" s="154"/>
      <c r="H713" s="113"/>
      <c r="I713" s="114"/>
      <c r="J713" s="114"/>
      <c r="K713" s="114"/>
      <c r="L713" s="410"/>
      <c r="M713" s="909"/>
      <c r="N713" s="68"/>
      <c r="P713" s="67"/>
    </row>
    <row r="714" spans="1:16" ht="43.5" customHeight="1">
      <c r="A714" s="380" t="s">
        <v>184</v>
      </c>
      <c r="B714" s="317" t="s">
        <v>185</v>
      </c>
      <c r="C714" s="237"/>
      <c r="D714" s="401">
        <v>813</v>
      </c>
      <c r="E714" s="455" t="s">
        <v>862</v>
      </c>
      <c r="F714" s="155"/>
      <c r="G714" s="155"/>
      <c r="H714" s="558"/>
      <c r="I714" s="237"/>
      <c r="J714" s="237"/>
      <c r="K714" s="237"/>
      <c r="L714" s="559"/>
      <c r="M714" s="905" t="s">
        <v>706</v>
      </c>
      <c r="N714" s="68"/>
      <c r="P714" s="67"/>
    </row>
    <row r="715" spans="1:16" ht="12.75" customHeight="1">
      <c r="A715" s="768" t="s">
        <v>47</v>
      </c>
      <c r="B715" s="769"/>
      <c r="C715" s="111">
        <f aca="true" t="shared" si="104" ref="C715:L715">SUM(C716:C720)</f>
        <v>23070</v>
      </c>
      <c r="D715" s="388"/>
      <c r="E715" s="414"/>
      <c r="F715" s="111">
        <f>SUM(F716:F720)</f>
        <v>7500</v>
      </c>
      <c r="G715" s="111">
        <f>SUM(G716:G720)</f>
        <v>7500</v>
      </c>
      <c r="H715" s="110">
        <f t="shared" si="104"/>
        <v>7690</v>
      </c>
      <c r="I715" s="111">
        <f t="shared" si="104"/>
        <v>7690</v>
      </c>
      <c r="J715" s="111">
        <f t="shared" si="104"/>
        <v>7690</v>
      </c>
      <c r="K715" s="111">
        <f t="shared" si="104"/>
        <v>7690</v>
      </c>
      <c r="L715" s="404">
        <f t="shared" si="104"/>
        <v>7690</v>
      </c>
      <c r="M715" s="906"/>
      <c r="N715" s="68"/>
      <c r="P715" s="67"/>
    </row>
    <row r="716" spans="1:16" ht="12.75" customHeight="1">
      <c r="A716" s="768" t="s">
        <v>7</v>
      </c>
      <c r="B716" s="769"/>
      <c r="C716" s="111">
        <f>SUM(H716:J716)</f>
        <v>0</v>
      </c>
      <c r="D716" s="388"/>
      <c r="E716" s="414"/>
      <c r="F716" s="111">
        <f>F723</f>
        <v>0</v>
      </c>
      <c r="G716" s="111">
        <f>G723</f>
        <v>0</v>
      </c>
      <c r="H716" s="110"/>
      <c r="I716" s="111"/>
      <c r="J716" s="111"/>
      <c r="K716" s="111"/>
      <c r="L716" s="404"/>
      <c r="M716" s="906"/>
      <c r="N716" s="68"/>
      <c r="P716" s="67"/>
    </row>
    <row r="717" spans="1:16" ht="12.75" customHeight="1">
      <c r="A717" s="768" t="s">
        <v>14</v>
      </c>
      <c r="B717" s="769"/>
      <c r="C717" s="111">
        <f>SUM(H717:J717)</f>
        <v>23070</v>
      </c>
      <c r="D717" s="388"/>
      <c r="E717" s="414"/>
      <c r="F717" s="111">
        <v>7500</v>
      </c>
      <c r="G717" s="111">
        <v>7500</v>
      </c>
      <c r="H717" s="110">
        <v>7690</v>
      </c>
      <c r="I717" s="111">
        <v>7690</v>
      </c>
      <c r="J717" s="111">
        <v>7690</v>
      </c>
      <c r="K717" s="111">
        <v>7690</v>
      </c>
      <c r="L717" s="404">
        <v>7690</v>
      </c>
      <c r="M717" s="906"/>
      <c r="N717" s="68"/>
      <c r="P717" s="67"/>
    </row>
    <row r="718" spans="1:16" ht="12.75" customHeight="1">
      <c r="A718" s="768" t="s">
        <v>15</v>
      </c>
      <c r="B718" s="769"/>
      <c r="C718" s="111">
        <f>SUM(H718:J718)</f>
        <v>0</v>
      </c>
      <c r="D718" s="388"/>
      <c r="E718" s="414"/>
      <c r="F718" s="111"/>
      <c r="G718" s="111"/>
      <c r="H718" s="110"/>
      <c r="I718" s="111"/>
      <c r="J718" s="111"/>
      <c r="K718" s="111"/>
      <c r="L718" s="404"/>
      <c r="M718" s="906"/>
      <c r="N718" s="68"/>
      <c r="P718" s="67"/>
    </row>
    <row r="719" spans="1:16" ht="12.75" customHeight="1">
      <c r="A719" s="768" t="s">
        <v>16</v>
      </c>
      <c r="B719" s="769"/>
      <c r="C719" s="111">
        <f>SUM(H719:J719)</f>
        <v>0</v>
      </c>
      <c r="D719" s="388"/>
      <c r="E719" s="414"/>
      <c r="F719" s="111"/>
      <c r="G719" s="111"/>
      <c r="H719" s="110"/>
      <c r="I719" s="111"/>
      <c r="J719" s="111"/>
      <c r="K719" s="111"/>
      <c r="L719" s="404"/>
      <c r="M719" s="310"/>
      <c r="N719" s="68"/>
      <c r="P719" s="67"/>
    </row>
    <row r="720" spans="1:16" ht="12.75" customHeight="1">
      <c r="A720" s="795" t="s">
        <v>5</v>
      </c>
      <c r="B720" s="796"/>
      <c r="C720" s="114">
        <f>SUM(H720:J720)</f>
        <v>0</v>
      </c>
      <c r="D720" s="408"/>
      <c r="E720" s="443"/>
      <c r="F720" s="114"/>
      <c r="G720" s="114"/>
      <c r="H720" s="113"/>
      <c r="I720" s="114"/>
      <c r="J720" s="114"/>
      <c r="K720" s="114"/>
      <c r="L720" s="410"/>
      <c r="M720" s="311"/>
      <c r="N720" s="68"/>
      <c r="P720" s="67"/>
    </row>
    <row r="721" spans="1:16" ht="40.5" customHeight="1">
      <c r="A721" s="380" t="s">
        <v>186</v>
      </c>
      <c r="B721" s="317" t="s">
        <v>187</v>
      </c>
      <c r="C721" s="237"/>
      <c r="D721" s="560"/>
      <c r="E721" s="561"/>
      <c r="F721" s="104"/>
      <c r="G721" s="104"/>
      <c r="H721" s="558"/>
      <c r="I721" s="237"/>
      <c r="J721" s="237"/>
      <c r="K721" s="237"/>
      <c r="L721" s="559"/>
      <c r="M721" s="240"/>
      <c r="N721" s="68"/>
      <c r="P721" s="67"/>
    </row>
    <row r="722" spans="1:16" ht="12.75" customHeight="1">
      <c r="A722" s="768" t="s">
        <v>47</v>
      </c>
      <c r="B722" s="769"/>
      <c r="C722" s="153">
        <f aca="true" t="shared" si="105" ref="C722:L722">SUM(C723:C727)</f>
        <v>377645.12344</v>
      </c>
      <c r="D722" s="445"/>
      <c r="E722" s="458"/>
      <c r="F722" s="153">
        <f>SUM(F723:F727)</f>
        <v>162847.2</v>
      </c>
      <c r="G722" s="153">
        <f>SUM(G723:G727)</f>
        <v>162847.2</v>
      </c>
      <c r="H722" s="267">
        <f t="shared" si="105"/>
        <v>126308.37448</v>
      </c>
      <c r="I722" s="153">
        <f t="shared" si="105"/>
        <v>125668.37448</v>
      </c>
      <c r="J722" s="153">
        <f t="shared" si="105"/>
        <v>125668.37448</v>
      </c>
      <c r="K722" s="153">
        <f t="shared" si="105"/>
        <v>124552.98790000001</v>
      </c>
      <c r="L722" s="390">
        <f t="shared" si="105"/>
        <v>124552.98790000001</v>
      </c>
      <c r="M722" s="310"/>
      <c r="N722" s="68"/>
      <c r="P722" s="67"/>
    </row>
    <row r="723" spans="1:16" ht="12.75" customHeight="1">
      <c r="A723" s="768" t="s">
        <v>7</v>
      </c>
      <c r="B723" s="769"/>
      <c r="C723" s="153">
        <f>SUM(H723:J723)</f>
        <v>640</v>
      </c>
      <c r="D723" s="445"/>
      <c r="E723" s="458"/>
      <c r="F723" s="153">
        <f>F730+F737</f>
        <v>0</v>
      </c>
      <c r="G723" s="153">
        <f>G730+G737</f>
        <v>0</v>
      </c>
      <c r="H723" s="267">
        <f aca="true" t="shared" si="106" ref="H723:L725">H730+H737</f>
        <v>640</v>
      </c>
      <c r="I723" s="153">
        <f t="shared" si="106"/>
        <v>0</v>
      </c>
      <c r="J723" s="153">
        <f t="shared" si="106"/>
        <v>0</v>
      </c>
      <c r="K723" s="153">
        <f t="shared" si="106"/>
        <v>640</v>
      </c>
      <c r="L723" s="390">
        <f t="shared" si="106"/>
        <v>640</v>
      </c>
      <c r="M723" s="310"/>
      <c r="N723" s="68"/>
      <c r="P723" s="67"/>
    </row>
    <row r="724" spans="1:16" ht="12.75" customHeight="1">
      <c r="A724" s="768" t="s">
        <v>14</v>
      </c>
      <c r="B724" s="769"/>
      <c r="C724" s="153">
        <f>SUM(H724:J724)</f>
        <v>377005.12344</v>
      </c>
      <c r="D724" s="445"/>
      <c r="E724" s="458"/>
      <c r="F724" s="153">
        <f>F731+F738</f>
        <v>162847.2</v>
      </c>
      <c r="G724" s="153">
        <f>G731+G738</f>
        <v>162847.2</v>
      </c>
      <c r="H724" s="267">
        <f t="shared" si="106"/>
        <v>125668.37448</v>
      </c>
      <c r="I724" s="153">
        <f t="shared" si="106"/>
        <v>125668.37448</v>
      </c>
      <c r="J724" s="153">
        <f t="shared" si="106"/>
        <v>125668.37448</v>
      </c>
      <c r="K724" s="153">
        <f t="shared" si="106"/>
        <v>123912.98790000001</v>
      </c>
      <c r="L724" s="390">
        <f t="shared" si="106"/>
        <v>123912.98790000001</v>
      </c>
      <c r="M724" s="310"/>
      <c r="N724" s="68"/>
      <c r="P724" s="67"/>
    </row>
    <row r="725" spans="1:16" ht="12.75" customHeight="1">
      <c r="A725" s="768" t="s">
        <v>15</v>
      </c>
      <c r="B725" s="769"/>
      <c r="C725" s="153">
        <f>SUM(H725:J725)</f>
        <v>0</v>
      </c>
      <c r="D725" s="445"/>
      <c r="E725" s="458"/>
      <c r="F725" s="153">
        <v>0</v>
      </c>
      <c r="G725" s="153">
        <v>0</v>
      </c>
      <c r="H725" s="267">
        <f t="shared" si="106"/>
        <v>0</v>
      </c>
      <c r="I725" s="153">
        <f t="shared" si="106"/>
        <v>0</v>
      </c>
      <c r="J725" s="153">
        <f t="shared" si="106"/>
        <v>0</v>
      </c>
      <c r="K725" s="153">
        <f t="shared" si="106"/>
        <v>0</v>
      </c>
      <c r="L725" s="390">
        <f t="shared" si="106"/>
        <v>0</v>
      </c>
      <c r="M725" s="310"/>
      <c r="N725" s="68"/>
      <c r="P725" s="67"/>
    </row>
    <row r="726" spans="1:16" ht="12.75" customHeight="1">
      <c r="A726" s="768" t="s">
        <v>16</v>
      </c>
      <c r="B726" s="769"/>
      <c r="C726" s="153">
        <f>SUM(H726:J726)</f>
        <v>0</v>
      </c>
      <c r="D726" s="445"/>
      <c r="E726" s="458"/>
      <c r="F726" s="135"/>
      <c r="G726" s="135"/>
      <c r="H726" s="267"/>
      <c r="I726" s="153"/>
      <c r="J726" s="153"/>
      <c r="K726" s="153"/>
      <c r="L726" s="390"/>
      <c r="M726" s="310"/>
      <c r="N726" s="68"/>
      <c r="P726" s="67"/>
    </row>
    <row r="727" spans="1:16" ht="12.75" customHeight="1">
      <c r="A727" s="795" t="s">
        <v>5</v>
      </c>
      <c r="B727" s="796"/>
      <c r="C727" s="154">
        <f>SUM(H727:J727)</f>
        <v>0</v>
      </c>
      <c r="D727" s="447"/>
      <c r="E727" s="459"/>
      <c r="F727" s="136"/>
      <c r="G727" s="136"/>
      <c r="H727" s="460"/>
      <c r="I727" s="154"/>
      <c r="J727" s="154"/>
      <c r="K727" s="154"/>
      <c r="L727" s="423"/>
      <c r="M727" s="311"/>
      <c r="N727" s="68"/>
      <c r="P727" s="67"/>
    </row>
    <row r="728" spans="1:16" ht="35.25" customHeight="1">
      <c r="A728" s="380" t="s">
        <v>188</v>
      </c>
      <c r="B728" s="317" t="s">
        <v>189</v>
      </c>
      <c r="C728" s="105"/>
      <c r="D728" s="401">
        <v>813</v>
      </c>
      <c r="E728" s="455" t="s">
        <v>862</v>
      </c>
      <c r="F728" s="562"/>
      <c r="G728" s="562"/>
      <c r="H728" s="384"/>
      <c r="I728" s="105"/>
      <c r="J728" s="105"/>
      <c r="K728" s="105"/>
      <c r="L728" s="403"/>
      <c r="M728" s="905" t="s">
        <v>700</v>
      </c>
      <c r="N728" s="68"/>
      <c r="P728" s="67"/>
    </row>
    <row r="729" spans="1:16" ht="12.75" customHeight="1">
      <c r="A729" s="768" t="s">
        <v>47</v>
      </c>
      <c r="B729" s="769"/>
      <c r="C729" s="111">
        <f aca="true" t="shared" si="107" ref="C729:L729">SUM(C730:C734)</f>
        <v>110351.449</v>
      </c>
      <c r="D729" s="388"/>
      <c r="E729" s="414"/>
      <c r="F729" s="111">
        <f>SUM(F730:F731)</f>
        <v>48713.1</v>
      </c>
      <c r="G729" s="111">
        <f>SUM(G730:G731)</f>
        <v>48713.1</v>
      </c>
      <c r="H729" s="110">
        <f t="shared" si="107"/>
        <v>37210.483</v>
      </c>
      <c r="I729" s="111">
        <f t="shared" si="107"/>
        <v>36570.483</v>
      </c>
      <c r="J729" s="111">
        <f t="shared" si="107"/>
        <v>36570.483</v>
      </c>
      <c r="K729" s="111">
        <f t="shared" si="107"/>
        <v>37104.50939</v>
      </c>
      <c r="L729" s="404">
        <f t="shared" si="107"/>
        <v>37104.50939</v>
      </c>
      <c r="M729" s="906"/>
      <c r="N729" s="68"/>
      <c r="P729" s="67"/>
    </row>
    <row r="730" spans="1:16" ht="12.75" customHeight="1">
      <c r="A730" s="768" t="s">
        <v>7</v>
      </c>
      <c r="B730" s="769"/>
      <c r="C730" s="111">
        <f>SUM(H730:J730)</f>
        <v>640</v>
      </c>
      <c r="D730" s="388"/>
      <c r="E730" s="414"/>
      <c r="F730" s="111">
        <v>0</v>
      </c>
      <c r="G730" s="111">
        <v>0</v>
      </c>
      <c r="H730" s="110">
        <v>640</v>
      </c>
      <c r="I730" s="111"/>
      <c r="J730" s="111"/>
      <c r="K730" s="111">
        <v>640</v>
      </c>
      <c r="L730" s="404">
        <v>640</v>
      </c>
      <c r="M730" s="906"/>
      <c r="N730" s="68"/>
      <c r="P730" s="67"/>
    </row>
    <row r="731" spans="1:16" ht="12.75" customHeight="1">
      <c r="A731" s="768" t="s">
        <v>14</v>
      </c>
      <c r="B731" s="769"/>
      <c r="C731" s="111">
        <f>SUM(H731:J731)</f>
        <v>109711.449</v>
      </c>
      <c r="D731" s="388"/>
      <c r="E731" s="414"/>
      <c r="F731" s="111">
        <v>48713.1</v>
      </c>
      <c r="G731" s="111">
        <v>48713.1</v>
      </c>
      <c r="H731" s="110">
        <f>37210.483-640</f>
        <v>36570.483</v>
      </c>
      <c r="I731" s="111">
        <v>36570.483</v>
      </c>
      <c r="J731" s="111">
        <v>36570.483</v>
      </c>
      <c r="K731" s="111">
        <f>37104.50939-640</f>
        <v>36464.50939</v>
      </c>
      <c r="L731" s="404">
        <f>37104.50939-640</f>
        <v>36464.50939</v>
      </c>
      <c r="M731" s="906"/>
      <c r="N731" s="68"/>
      <c r="P731" s="67"/>
    </row>
    <row r="732" spans="1:16" ht="12.75" customHeight="1">
      <c r="A732" s="768" t="s">
        <v>15</v>
      </c>
      <c r="B732" s="769"/>
      <c r="C732" s="111">
        <f>SUM(H732:J732)</f>
        <v>0</v>
      </c>
      <c r="D732" s="388"/>
      <c r="E732" s="414"/>
      <c r="F732" s="287"/>
      <c r="G732" s="287"/>
      <c r="H732" s="110"/>
      <c r="I732" s="111"/>
      <c r="J732" s="111"/>
      <c r="K732" s="111"/>
      <c r="L732" s="404"/>
      <c r="M732" s="906"/>
      <c r="N732" s="68"/>
      <c r="P732" s="67"/>
    </row>
    <row r="733" spans="1:16" ht="12.75" customHeight="1">
      <c r="A733" s="768" t="s">
        <v>16</v>
      </c>
      <c r="B733" s="769"/>
      <c r="C733" s="111">
        <f>SUM(H733:J733)</f>
        <v>0</v>
      </c>
      <c r="D733" s="388"/>
      <c r="E733" s="414"/>
      <c r="F733" s="153"/>
      <c r="G733" s="153"/>
      <c r="H733" s="110"/>
      <c r="I733" s="111"/>
      <c r="J733" s="111"/>
      <c r="K733" s="111"/>
      <c r="L733" s="404"/>
      <c r="M733" s="310"/>
      <c r="N733" s="68"/>
      <c r="P733" s="67"/>
    </row>
    <row r="734" spans="1:16" ht="12.75" customHeight="1">
      <c r="A734" s="795" t="s">
        <v>5</v>
      </c>
      <c r="B734" s="796"/>
      <c r="C734" s="114">
        <f>SUM(H734:J734)</f>
        <v>0</v>
      </c>
      <c r="D734" s="408"/>
      <c r="E734" s="443"/>
      <c r="F734" s="154"/>
      <c r="G734" s="154"/>
      <c r="H734" s="113"/>
      <c r="I734" s="114"/>
      <c r="J734" s="114"/>
      <c r="K734" s="114"/>
      <c r="L734" s="410"/>
      <c r="M734" s="311"/>
      <c r="N734" s="68"/>
      <c r="P734" s="67"/>
    </row>
    <row r="735" spans="1:16" ht="69" customHeight="1">
      <c r="A735" s="380" t="s">
        <v>190</v>
      </c>
      <c r="B735" s="317" t="s">
        <v>191</v>
      </c>
      <c r="C735" s="105"/>
      <c r="D735" s="401">
        <v>813</v>
      </c>
      <c r="E735" s="455" t="s">
        <v>862</v>
      </c>
      <c r="F735" s="155"/>
      <c r="G735" s="155"/>
      <c r="H735" s="384"/>
      <c r="I735" s="105"/>
      <c r="J735" s="105"/>
      <c r="K735" s="105"/>
      <c r="L735" s="403"/>
      <c r="M735" s="905" t="s">
        <v>700</v>
      </c>
      <c r="N735" s="68"/>
      <c r="P735" s="67"/>
    </row>
    <row r="736" spans="1:16" ht="12.75" customHeight="1">
      <c r="A736" s="768" t="s">
        <v>47</v>
      </c>
      <c r="B736" s="769"/>
      <c r="C736" s="111">
        <f aca="true" t="shared" si="108" ref="C736:L736">SUM(C737:C741)</f>
        <v>267293.67444000003</v>
      </c>
      <c r="D736" s="388"/>
      <c r="E736" s="414"/>
      <c r="F736" s="111">
        <f>SUM(F737:F741)</f>
        <v>114134.1</v>
      </c>
      <c r="G736" s="111">
        <f>SUM(G737:G741)</f>
        <v>114134.1</v>
      </c>
      <c r="H736" s="110">
        <f t="shared" si="108"/>
        <v>89097.89148</v>
      </c>
      <c r="I736" s="111">
        <f t="shared" si="108"/>
        <v>89097.89148</v>
      </c>
      <c r="J736" s="111">
        <f t="shared" si="108"/>
        <v>89097.89148</v>
      </c>
      <c r="K736" s="111">
        <f t="shared" si="108"/>
        <v>87448.47851</v>
      </c>
      <c r="L736" s="404">
        <f t="shared" si="108"/>
        <v>87448.47851</v>
      </c>
      <c r="M736" s="906"/>
      <c r="N736" s="68"/>
      <c r="P736" s="67"/>
    </row>
    <row r="737" spans="1:16" ht="12.75" customHeight="1">
      <c r="A737" s="768" t="s">
        <v>7</v>
      </c>
      <c r="B737" s="769"/>
      <c r="C737" s="111">
        <f>SUM(H737:J737)</f>
        <v>0</v>
      </c>
      <c r="D737" s="388"/>
      <c r="E737" s="414"/>
      <c r="F737" s="111"/>
      <c r="G737" s="111"/>
      <c r="H737" s="110"/>
      <c r="I737" s="111"/>
      <c r="J737" s="111"/>
      <c r="K737" s="111"/>
      <c r="L737" s="404"/>
      <c r="M737" s="906"/>
      <c r="N737" s="68"/>
      <c r="P737" s="67"/>
    </row>
    <row r="738" spans="1:16" ht="12.75" customHeight="1">
      <c r="A738" s="768" t="s">
        <v>14</v>
      </c>
      <c r="B738" s="769"/>
      <c r="C738" s="111">
        <f>SUM(H738:J738)</f>
        <v>267293.67444000003</v>
      </c>
      <c r="D738" s="388"/>
      <c r="E738" s="414"/>
      <c r="F738" s="111">
        <v>114134.1</v>
      </c>
      <c r="G738" s="111">
        <v>114134.1</v>
      </c>
      <c r="H738" s="110">
        <v>89097.89148</v>
      </c>
      <c r="I738" s="111">
        <v>89097.89148</v>
      </c>
      <c r="J738" s="111">
        <v>89097.89148</v>
      </c>
      <c r="K738" s="111">
        <v>87448.47851</v>
      </c>
      <c r="L738" s="404">
        <v>87448.47851</v>
      </c>
      <c r="M738" s="906"/>
      <c r="N738" s="68"/>
      <c r="P738" s="67"/>
    </row>
    <row r="739" spans="1:16" ht="12.75" customHeight="1">
      <c r="A739" s="768" t="s">
        <v>15</v>
      </c>
      <c r="B739" s="769"/>
      <c r="C739" s="111">
        <f>SUM(H739:J739)</f>
        <v>0</v>
      </c>
      <c r="D739" s="388"/>
      <c r="E739" s="414"/>
      <c r="F739" s="111"/>
      <c r="G739" s="111"/>
      <c r="H739" s="110"/>
      <c r="I739" s="111"/>
      <c r="J739" s="111"/>
      <c r="K739" s="111"/>
      <c r="L739" s="404"/>
      <c r="M739" s="906"/>
      <c r="N739" s="68"/>
      <c r="P739" s="67"/>
    </row>
    <row r="740" spans="1:16" ht="12.75" customHeight="1">
      <c r="A740" s="768" t="s">
        <v>16</v>
      </c>
      <c r="B740" s="769"/>
      <c r="C740" s="111">
        <f>SUM(H740:J740)</f>
        <v>0</v>
      </c>
      <c r="D740" s="388"/>
      <c r="E740" s="414"/>
      <c r="F740" s="111"/>
      <c r="G740" s="111"/>
      <c r="H740" s="110"/>
      <c r="I740" s="111"/>
      <c r="J740" s="111"/>
      <c r="K740" s="111"/>
      <c r="L740" s="404"/>
      <c r="M740" s="310"/>
      <c r="N740" s="68"/>
      <c r="P740" s="67"/>
    </row>
    <row r="741" spans="1:16" ht="12.75" customHeight="1">
      <c r="A741" s="795" t="s">
        <v>5</v>
      </c>
      <c r="B741" s="796"/>
      <c r="C741" s="114">
        <f>SUM(H741:J741)</f>
        <v>0</v>
      </c>
      <c r="D741" s="408"/>
      <c r="E741" s="443"/>
      <c r="F741" s="114"/>
      <c r="G741" s="114"/>
      <c r="H741" s="113"/>
      <c r="I741" s="114"/>
      <c r="J741" s="114"/>
      <c r="K741" s="114"/>
      <c r="L741" s="410"/>
      <c r="M741" s="311"/>
      <c r="N741" s="68"/>
      <c r="P741" s="67"/>
    </row>
    <row r="742" spans="1:16" ht="33.75" customHeight="1">
      <c r="A742" s="380" t="s">
        <v>192</v>
      </c>
      <c r="B742" s="317" t="s">
        <v>193</v>
      </c>
      <c r="C742" s="237"/>
      <c r="D742" s="560"/>
      <c r="E742" s="561"/>
      <c r="F742" s="104"/>
      <c r="G742" s="104"/>
      <c r="H742" s="558"/>
      <c r="I742" s="237"/>
      <c r="J742" s="237"/>
      <c r="K742" s="237"/>
      <c r="L742" s="559"/>
      <c r="M742" s="240"/>
      <c r="N742" s="68"/>
      <c r="P742" s="67"/>
    </row>
    <row r="743" spans="1:16" ht="12.75" customHeight="1">
      <c r="A743" s="768" t="s">
        <v>47</v>
      </c>
      <c r="B743" s="769"/>
      <c r="C743" s="153">
        <f aca="true" t="shared" si="109" ref="C743:L743">SUM(C744:C748)</f>
        <v>139533.03962</v>
      </c>
      <c r="D743" s="445"/>
      <c r="E743" s="458"/>
      <c r="F743" s="153">
        <f>SUM(F744:F746)</f>
        <v>112980.85</v>
      </c>
      <c r="G743" s="153">
        <f>SUM(G744:G746)</f>
        <v>112980.85</v>
      </c>
      <c r="H743" s="267">
        <f t="shared" si="109"/>
        <v>139533.03962</v>
      </c>
      <c r="I743" s="153">
        <f t="shared" si="109"/>
        <v>0</v>
      </c>
      <c r="J743" s="153">
        <f t="shared" si="109"/>
        <v>0</v>
      </c>
      <c r="K743" s="153">
        <f t="shared" si="109"/>
        <v>123371.14697</v>
      </c>
      <c r="L743" s="390">
        <f t="shared" si="109"/>
        <v>123371.14697</v>
      </c>
      <c r="M743" s="310"/>
      <c r="N743" s="68"/>
      <c r="P743" s="67"/>
    </row>
    <row r="744" spans="1:16" ht="12.75" customHeight="1">
      <c r="A744" s="768" t="s">
        <v>7</v>
      </c>
      <c r="B744" s="769"/>
      <c r="C744" s="153">
        <f>SUM(H744:J744)</f>
        <v>0</v>
      </c>
      <c r="D744" s="445"/>
      <c r="E744" s="458"/>
      <c r="F744" s="153">
        <v>0</v>
      </c>
      <c r="G744" s="153">
        <v>0</v>
      </c>
      <c r="H744" s="267">
        <f aca="true" t="shared" si="110" ref="H744:L746">H751+H758+H765+H772</f>
        <v>0</v>
      </c>
      <c r="I744" s="153">
        <f t="shared" si="110"/>
        <v>0</v>
      </c>
      <c r="J744" s="153">
        <f t="shared" si="110"/>
        <v>0</v>
      </c>
      <c r="K744" s="153">
        <f t="shared" si="110"/>
        <v>0</v>
      </c>
      <c r="L744" s="390">
        <f t="shared" si="110"/>
        <v>0</v>
      </c>
      <c r="M744" s="310"/>
      <c r="N744" s="68"/>
      <c r="P744" s="67"/>
    </row>
    <row r="745" spans="1:16" ht="12.75" customHeight="1">
      <c r="A745" s="768" t="s">
        <v>14</v>
      </c>
      <c r="B745" s="769"/>
      <c r="C745" s="153">
        <f>SUM(H745:J745)</f>
        <v>139533.03962</v>
      </c>
      <c r="D745" s="445"/>
      <c r="E745" s="458"/>
      <c r="F745" s="153">
        <f>F752+F759+F766+F773</f>
        <v>112980.85</v>
      </c>
      <c r="G745" s="153">
        <f>G752+G759+G766+G773</f>
        <v>112980.85</v>
      </c>
      <c r="H745" s="267">
        <f>H752+H759+H766+H773+H792+H795</f>
        <v>139533.03962</v>
      </c>
      <c r="I745" s="153">
        <f>I752+I759+I766+I773+I792+I795</f>
        <v>0</v>
      </c>
      <c r="J745" s="153">
        <f>J752+J759+J766+J773+J792+J795</f>
        <v>0</v>
      </c>
      <c r="K745" s="153">
        <f>K752+K759+K766+K773+K792+K795</f>
        <v>123371.14697</v>
      </c>
      <c r="L745" s="390">
        <f>L752+L759+L766+L773+L792+L795</f>
        <v>123371.14697</v>
      </c>
      <c r="M745" s="310"/>
      <c r="N745" s="68"/>
      <c r="P745" s="67"/>
    </row>
    <row r="746" spans="1:16" ht="12.75" customHeight="1">
      <c r="A746" s="768" t="s">
        <v>15</v>
      </c>
      <c r="B746" s="769"/>
      <c r="C746" s="153">
        <f>SUM(H746:J746)</f>
        <v>0</v>
      </c>
      <c r="D746" s="445"/>
      <c r="E746" s="458"/>
      <c r="F746" s="153">
        <v>0</v>
      </c>
      <c r="G746" s="153">
        <v>0</v>
      </c>
      <c r="H746" s="267">
        <f t="shared" si="110"/>
        <v>0</v>
      </c>
      <c r="I746" s="153">
        <f t="shared" si="110"/>
        <v>0</v>
      </c>
      <c r="J746" s="153">
        <f t="shared" si="110"/>
        <v>0</v>
      </c>
      <c r="K746" s="153">
        <f t="shared" si="110"/>
        <v>0</v>
      </c>
      <c r="L746" s="390">
        <f t="shared" si="110"/>
        <v>0</v>
      </c>
      <c r="M746" s="310"/>
      <c r="N746" s="68"/>
      <c r="P746" s="67"/>
    </row>
    <row r="747" spans="1:16" ht="12.75" customHeight="1">
      <c r="A747" s="768" t="s">
        <v>16</v>
      </c>
      <c r="B747" s="769"/>
      <c r="C747" s="153">
        <f>SUM(H747:J747)</f>
        <v>0</v>
      </c>
      <c r="D747" s="445"/>
      <c r="E747" s="458"/>
      <c r="F747" s="111"/>
      <c r="G747" s="111"/>
      <c r="H747" s="267">
        <f>H754+H761+H768+H775</f>
        <v>0</v>
      </c>
      <c r="I747" s="153"/>
      <c r="J747" s="153"/>
      <c r="K747" s="153"/>
      <c r="L747" s="390"/>
      <c r="M747" s="310"/>
      <c r="N747" s="68"/>
      <c r="P747" s="67"/>
    </row>
    <row r="748" spans="1:16" ht="12.75" customHeight="1">
      <c r="A748" s="795" t="s">
        <v>5</v>
      </c>
      <c r="B748" s="796"/>
      <c r="C748" s="154">
        <f>SUM(H748:J748)</f>
        <v>0</v>
      </c>
      <c r="D748" s="447"/>
      <c r="E748" s="459"/>
      <c r="F748" s="114"/>
      <c r="G748" s="114"/>
      <c r="H748" s="460">
        <f>H755+H762+H769+H776</f>
        <v>0</v>
      </c>
      <c r="I748" s="154"/>
      <c r="J748" s="154"/>
      <c r="K748" s="154"/>
      <c r="L748" s="423"/>
      <c r="M748" s="311"/>
      <c r="N748" s="68"/>
      <c r="P748" s="67"/>
    </row>
    <row r="749" spans="1:16" ht="52.5" customHeight="1">
      <c r="A749" s="380" t="s">
        <v>194</v>
      </c>
      <c r="B749" s="317" t="s">
        <v>195</v>
      </c>
      <c r="C749" s="105"/>
      <c r="D749" s="401">
        <v>813</v>
      </c>
      <c r="E749" s="455" t="s">
        <v>863</v>
      </c>
      <c r="F749" s="104"/>
      <c r="G749" s="104"/>
      <c r="H749" s="384"/>
      <c r="I749" s="105"/>
      <c r="J749" s="105"/>
      <c r="K749" s="105"/>
      <c r="L749" s="403"/>
      <c r="M749" s="905" t="s">
        <v>707</v>
      </c>
      <c r="N749" s="68"/>
      <c r="P749" s="67"/>
    </row>
    <row r="750" spans="1:16" ht="12.75" customHeight="1">
      <c r="A750" s="768" t="s">
        <v>47</v>
      </c>
      <c r="B750" s="769"/>
      <c r="C750" s="111">
        <f aca="true" t="shared" si="111" ref="C750:L750">SUM(C751:C755)</f>
        <v>19579.665</v>
      </c>
      <c r="D750" s="388"/>
      <c r="E750" s="414"/>
      <c r="F750" s="111">
        <f>SUM(F751:F755)</f>
        <v>16410</v>
      </c>
      <c r="G750" s="111">
        <f>SUM(G751:G755)</f>
        <v>16410</v>
      </c>
      <c r="H750" s="110">
        <f>SUM(H751:H755)</f>
        <v>19579.665</v>
      </c>
      <c r="I750" s="111">
        <f t="shared" si="111"/>
        <v>0</v>
      </c>
      <c r="J750" s="111">
        <f t="shared" si="111"/>
        <v>0</v>
      </c>
      <c r="K750" s="111">
        <f t="shared" si="111"/>
        <v>19501.91125</v>
      </c>
      <c r="L750" s="404">
        <f t="shared" si="111"/>
        <v>19501.91125</v>
      </c>
      <c r="M750" s="906"/>
      <c r="N750" s="68"/>
      <c r="P750" s="67"/>
    </row>
    <row r="751" spans="1:16" ht="12.75" customHeight="1">
      <c r="A751" s="768" t="s">
        <v>7</v>
      </c>
      <c r="B751" s="769"/>
      <c r="C751" s="111">
        <f>SUM(H751:J751)</f>
        <v>0</v>
      </c>
      <c r="D751" s="388"/>
      <c r="E751" s="414"/>
      <c r="F751" s="111"/>
      <c r="G751" s="111"/>
      <c r="H751" s="110"/>
      <c r="I751" s="111"/>
      <c r="J751" s="111"/>
      <c r="K751" s="111"/>
      <c r="L751" s="404"/>
      <c r="M751" s="906"/>
      <c r="N751" s="68"/>
      <c r="P751" s="67"/>
    </row>
    <row r="752" spans="1:16" ht="12.75" customHeight="1">
      <c r="A752" s="768" t="s">
        <v>14</v>
      </c>
      <c r="B752" s="769"/>
      <c r="C752" s="111">
        <f>SUM(H752:J752)</f>
        <v>19579.665</v>
      </c>
      <c r="D752" s="388"/>
      <c r="E752" s="414"/>
      <c r="F752" s="111">
        <v>16410</v>
      </c>
      <c r="G752" s="111">
        <v>16410</v>
      </c>
      <c r="H752" s="110">
        <v>19579.665</v>
      </c>
      <c r="I752" s="111"/>
      <c r="J752" s="111"/>
      <c r="K752" s="111">
        <v>19501.91125</v>
      </c>
      <c r="L752" s="404">
        <v>19501.91125</v>
      </c>
      <c r="M752" s="906"/>
      <c r="N752" s="68"/>
      <c r="P752" s="67"/>
    </row>
    <row r="753" spans="1:16" ht="12.75" customHeight="1">
      <c r="A753" s="768" t="s">
        <v>15</v>
      </c>
      <c r="B753" s="769"/>
      <c r="C753" s="111">
        <f>SUM(H753:J753)</f>
        <v>0</v>
      </c>
      <c r="D753" s="388"/>
      <c r="E753" s="414"/>
      <c r="F753" s="287"/>
      <c r="G753" s="287"/>
      <c r="H753" s="110"/>
      <c r="I753" s="111"/>
      <c r="J753" s="111"/>
      <c r="K753" s="111"/>
      <c r="L753" s="404"/>
      <c r="M753" s="906"/>
      <c r="N753" s="68"/>
      <c r="P753" s="67"/>
    </row>
    <row r="754" spans="1:16" ht="12.75" customHeight="1">
      <c r="A754" s="768" t="s">
        <v>16</v>
      </c>
      <c r="B754" s="769"/>
      <c r="C754" s="111">
        <f>SUM(H754:J754)</f>
        <v>0</v>
      </c>
      <c r="D754" s="388"/>
      <c r="E754" s="414"/>
      <c r="F754" s="153"/>
      <c r="G754" s="153"/>
      <c r="H754" s="110"/>
      <c r="I754" s="111"/>
      <c r="J754" s="111"/>
      <c r="K754" s="111"/>
      <c r="L754" s="404"/>
      <c r="M754" s="407"/>
      <c r="N754" s="68"/>
      <c r="P754" s="67"/>
    </row>
    <row r="755" spans="1:16" ht="12.75" customHeight="1">
      <c r="A755" s="795" t="s">
        <v>5</v>
      </c>
      <c r="B755" s="796"/>
      <c r="C755" s="114">
        <f>SUM(H755:J755)</f>
        <v>0</v>
      </c>
      <c r="D755" s="408"/>
      <c r="E755" s="443"/>
      <c r="F755" s="154"/>
      <c r="G755" s="154"/>
      <c r="H755" s="113"/>
      <c r="I755" s="114"/>
      <c r="J755" s="114"/>
      <c r="K755" s="114"/>
      <c r="L755" s="410"/>
      <c r="M755" s="411"/>
      <c r="N755" s="68"/>
      <c r="P755" s="67"/>
    </row>
    <row r="756" spans="1:16" ht="60" customHeight="1">
      <c r="A756" s="380" t="s">
        <v>197</v>
      </c>
      <c r="B756" s="317" t="s">
        <v>198</v>
      </c>
      <c r="C756" s="105"/>
      <c r="D756" s="401" t="s">
        <v>864</v>
      </c>
      <c r="E756" s="455" t="s">
        <v>865</v>
      </c>
      <c r="F756" s="155"/>
      <c r="G756" s="155"/>
      <c r="H756" s="384"/>
      <c r="I756" s="105"/>
      <c r="J756" s="105"/>
      <c r="K756" s="105"/>
      <c r="L756" s="403"/>
      <c r="M756" s="905" t="s">
        <v>708</v>
      </c>
      <c r="N756" s="68"/>
      <c r="P756" s="67"/>
    </row>
    <row r="757" spans="1:16" ht="12.75" customHeight="1">
      <c r="A757" s="768" t="s">
        <v>47</v>
      </c>
      <c r="B757" s="769"/>
      <c r="C757" s="111">
        <f aca="true" t="shared" si="112" ref="C757:L757">SUM(C758:C762)</f>
        <v>4100</v>
      </c>
      <c r="D757" s="388"/>
      <c r="E757" s="414"/>
      <c r="F757" s="111">
        <f>SUM(F758:F762)</f>
        <v>9630</v>
      </c>
      <c r="G757" s="111">
        <f>SUM(G758:G762)</f>
        <v>9630</v>
      </c>
      <c r="H757" s="110">
        <f t="shared" si="112"/>
        <v>4100</v>
      </c>
      <c r="I757" s="111">
        <f t="shared" si="112"/>
        <v>0</v>
      </c>
      <c r="J757" s="111">
        <f t="shared" si="112"/>
        <v>0</v>
      </c>
      <c r="K757" s="111">
        <f t="shared" si="112"/>
        <v>4100</v>
      </c>
      <c r="L757" s="404">
        <f t="shared" si="112"/>
        <v>4100</v>
      </c>
      <c r="M757" s="906"/>
      <c r="N757" s="68"/>
      <c r="P757" s="67"/>
    </row>
    <row r="758" spans="1:16" ht="12.75" customHeight="1">
      <c r="A758" s="768" t="s">
        <v>7</v>
      </c>
      <c r="B758" s="769"/>
      <c r="C758" s="111">
        <f>SUM(H758:J758)</f>
        <v>0</v>
      </c>
      <c r="D758" s="388"/>
      <c r="E758" s="414"/>
      <c r="F758" s="111">
        <f>F765</f>
        <v>0</v>
      </c>
      <c r="G758" s="111">
        <f>G765</f>
        <v>0</v>
      </c>
      <c r="H758" s="110"/>
      <c r="I758" s="111"/>
      <c r="J758" s="111"/>
      <c r="K758" s="111"/>
      <c r="L758" s="404"/>
      <c r="M758" s="906"/>
      <c r="N758" s="68"/>
      <c r="P758" s="67"/>
    </row>
    <row r="759" spans="1:16" ht="12.75" customHeight="1">
      <c r="A759" s="768" t="s">
        <v>14</v>
      </c>
      <c r="B759" s="769"/>
      <c r="C759" s="111">
        <f>SUM(H759:J759)</f>
        <v>4100</v>
      </c>
      <c r="D759" s="388"/>
      <c r="E759" s="414"/>
      <c r="F759" s="111">
        <v>9630</v>
      </c>
      <c r="G759" s="111">
        <v>9630</v>
      </c>
      <c r="H759" s="110">
        <v>4100</v>
      </c>
      <c r="I759" s="111"/>
      <c r="J759" s="111"/>
      <c r="K759" s="111">
        <v>4100</v>
      </c>
      <c r="L759" s="404">
        <v>4100</v>
      </c>
      <c r="M759" s="906"/>
      <c r="N759" s="68"/>
      <c r="P759" s="67"/>
    </row>
    <row r="760" spans="1:16" ht="12.75" customHeight="1">
      <c r="A760" s="768" t="s">
        <v>15</v>
      </c>
      <c r="B760" s="769"/>
      <c r="C760" s="111">
        <f>SUM(H760:J760)</f>
        <v>0</v>
      </c>
      <c r="D760" s="388"/>
      <c r="E760" s="414"/>
      <c r="F760" s="111"/>
      <c r="G760" s="111"/>
      <c r="H760" s="110"/>
      <c r="I760" s="111"/>
      <c r="J760" s="111"/>
      <c r="K760" s="111"/>
      <c r="L760" s="404"/>
      <c r="M760" s="906"/>
      <c r="N760" s="68"/>
      <c r="P760" s="67"/>
    </row>
    <row r="761" spans="1:16" ht="12.75" customHeight="1">
      <c r="A761" s="768" t="s">
        <v>16</v>
      </c>
      <c r="B761" s="769"/>
      <c r="C761" s="111">
        <f>SUM(H761:J761)</f>
        <v>0</v>
      </c>
      <c r="D761" s="388"/>
      <c r="E761" s="414"/>
      <c r="F761" s="111"/>
      <c r="G761" s="111"/>
      <c r="H761" s="110"/>
      <c r="I761" s="111"/>
      <c r="J761" s="111"/>
      <c r="K761" s="111"/>
      <c r="L761" s="404"/>
      <c r="M761" s="407"/>
      <c r="N761" s="68"/>
      <c r="P761" s="67"/>
    </row>
    <row r="762" spans="1:16" ht="12.75" customHeight="1">
      <c r="A762" s="772" t="s">
        <v>5</v>
      </c>
      <c r="B762" s="773"/>
      <c r="C762" s="148">
        <f>SUM(H762:J762)</f>
        <v>0</v>
      </c>
      <c r="D762" s="434"/>
      <c r="E762" s="456"/>
      <c r="F762" s="114"/>
      <c r="G762" s="114"/>
      <c r="H762" s="441"/>
      <c r="I762" s="148"/>
      <c r="J762" s="148"/>
      <c r="K762" s="148"/>
      <c r="L762" s="436"/>
      <c r="M762" s="437"/>
      <c r="N762" s="68"/>
      <c r="P762" s="67"/>
    </row>
    <row r="763" spans="1:16" ht="52.5" customHeight="1">
      <c r="A763" s="380" t="s">
        <v>201</v>
      </c>
      <c r="B763" s="317" t="s">
        <v>710</v>
      </c>
      <c r="C763" s="105"/>
      <c r="D763" s="401">
        <v>813</v>
      </c>
      <c r="E763" s="455" t="s">
        <v>862</v>
      </c>
      <c r="F763" s="104"/>
      <c r="G763" s="104"/>
      <c r="H763" s="384"/>
      <c r="I763" s="105"/>
      <c r="J763" s="105"/>
      <c r="K763" s="105"/>
      <c r="L763" s="403"/>
      <c r="M763" s="913" t="s">
        <v>711</v>
      </c>
      <c r="N763" s="68"/>
      <c r="P763" s="67"/>
    </row>
    <row r="764" spans="1:16" ht="12.75">
      <c r="A764" s="768" t="s">
        <v>47</v>
      </c>
      <c r="B764" s="769"/>
      <c r="C764" s="111">
        <f aca="true" t="shared" si="113" ref="C764:L764">SUM(C765:C769)</f>
        <v>78586.25962</v>
      </c>
      <c r="D764" s="388"/>
      <c r="E764" s="414"/>
      <c r="F764" s="111">
        <f>SUM(F765:F766)</f>
        <v>56394.5</v>
      </c>
      <c r="G764" s="111">
        <f>SUM(G765:G766)</f>
        <v>56394.5</v>
      </c>
      <c r="H764" s="110">
        <f t="shared" si="113"/>
        <v>78586.25962</v>
      </c>
      <c r="I764" s="111">
        <f t="shared" si="113"/>
        <v>0</v>
      </c>
      <c r="J764" s="111">
        <f t="shared" si="113"/>
        <v>0</v>
      </c>
      <c r="K764" s="111">
        <f t="shared" si="113"/>
        <v>74457.34372</v>
      </c>
      <c r="L764" s="404">
        <f t="shared" si="113"/>
        <v>74457.34372</v>
      </c>
      <c r="M764" s="907"/>
      <c r="N764" s="68"/>
      <c r="P764" s="67"/>
    </row>
    <row r="765" spans="1:16" ht="12.75" customHeight="1">
      <c r="A765" s="768" t="s">
        <v>7</v>
      </c>
      <c r="B765" s="769"/>
      <c r="C765" s="111">
        <f>SUM(H765:J765)</f>
        <v>0</v>
      </c>
      <c r="D765" s="388"/>
      <c r="E765" s="414"/>
      <c r="F765" s="111"/>
      <c r="G765" s="111"/>
      <c r="H765" s="110"/>
      <c r="I765" s="111"/>
      <c r="J765" s="111"/>
      <c r="K765" s="111"/>
      <c r="L765" s="404"/>
      <c r="M765" s="907"/>
      <c r="N765" s="68"/>
      <c r="P765" s="67"/>
    </row>
    <row r="766" spans="1:16" ht="12.75" customHeight="1">
      <c r="A766" s="768" t="s">
        <v>14</v>
      </c>
      <c r="B766" s="769"/>
      <c r="C766" s="111">
        <f>SUM(H766:J766)</f>
        <v>78586.25962</v>
      </c>
      <c r="D766" s="388"/>
      <c r="E766" s="414"/>
      <c r="F766" s="111">
        <v>56394.5</v>
      </c>
      <c r="G766" s="111">
        <v>56394.5</v>
      </c>
      <c r="H766" s="110">
        <v>78586.25962</v>
      </c>
      <c r="I766" s="111"/>
      <c r="J766" s="111"/>
      <c r="K766" s="111">
        <v>74457.34372</v>
      </c>
      <c r="L766" s="404">
        <v>74457.34372</v>
      </c>
      <c r="M766" s="907"/>
      <c r="N766" s="68"/>
      <c r="P766" s="67"/>
    </row>
    <row r="767" spans="1:16" ht="12.75" customHeight="1">
      <c r="A767" s="768" t="s">
        <v>15</v>
      </c>
      <c r="B767" s="769"/>
      <c r="C767" s="111">
        <f>SUM(H767:J767)</f>
        <v>0</v>
      </c>
      <c r="D767" s="388"/>
      <c r="E767" s="389"/>
      <c r="F767" s="287"/>
      <c r="G767" s="287"/>
      <c r="H767" s="111"/>
      <c r="I767" s="111"/>
      <c r="J767" s="111"/>
      <c r="K767" s="111"/>
      <c r="L767" s="404"/>
      <c r="M767" s="907"/>
      <c r="N767" s="68"/>
      <c r="P767" s="67"/>
    </row>
    <row r="768" spans="1:16" ht="12.75" customHeight="1">
      <c r="A768" s="793" t="s">
        <v>16</v>
      </c>
      <c r="B768" s="794"/>
      <c r="C768" s="104">
        <f>SUM(H768:J768)</f>
        <v>0</v>
      </c>
      <c r="D768" s="382"/>
      <c r="E768" s="457"/>
      <c r="F768" s="563"/>
      <c r="G768" s="563"/>
      <c r="H768" s="440"/>
      <c r="I768" s="104"/>
      <c r="J768" s="104"/>
      <c r="K768" s="104"/>
      <c r="L768" s="431"/>
      <c r="M768" s="310"/>
      <c r="N768" s="68"/>
      <c r="P768" s="67"/>
    </row>
    <row r="769" spans="1:16" ht="0.75" customHeight="1">
      <c r="A769" s="795" t="s">
        <v>5</v>
      </c>
      <c r="B769" s="796"/>
      <c r="C769" s="114">
        <f>SUM(H769:J769)</f>
        <v>0</v>
      </c>
      <c r="D769" s="408"/>
      <c r="E769" s="443"/>
      <c r="F769" s="155">
        <f>SUM(F770:F774)</f>
        <v>61092.7</v>
      </c>
      <c r="G769" s="155">
        <f>SUM(G770:G774)</f>
        <v>61092.7</v>
      </c>
      <c r="H769" s="113"/>
      <c r="I769" s="114"/>
      <c r="J769" s="114"/>
      <c r="K769" s="114"/>
      <c r="L769" s="410"/>
      <c r="M769" s="311"/>
      <c r="N769" s="68"/>
      <c r="P769" s="67"/>
    </row>
    <row r="770" spans="1:16" ht="31.5" customHeight="1">
      <c r="A770" s="430" t="s">
        <v>203</v>
      </c>
      <c r="B770" s="322" t="s">
        <v>204</v>
      </c>
      <c r="C770" s="104"/>
      <c r="D770" s="382">
        <v>813</v>
      </c>
      <c r="E770" s="457" t="s">
        <v>866</v>
      </c>
      <c r="F770" s="153"/>
      <c r="G770" s="153"/>
      <c r="H770" s="384"/>
      <c r="I770" s="104"/>
      <c r="J770" s="104"/>
      <c r="K770" s="104"/>
      <c r="L770" s="431"/>
      <c r="M770" s="910" t="s">
        <v>712</v>
      </c>
      <c r="N770" s="68"/>
      <c r="P770" s="67"/>
    </row>
    <row r="771" spans="1:16" ht="12.75">
      <c r="A771" s="768" t="s">
        <v>47</v>
      </c>
      <c r="B771" s="769"/>
      <c r="C771" s="111">
        <f aca="true" t="shared" si="114" ref="C771:L771">SUM(C772:C776)</f>
        <v>27653.98</v>
      </c>
      <c r="D771" s="388"/>
      <c r="E771" s="414"/>
      <c r="F771" s="111">
        <f>SUM(F772:F776)</f>
        <v>30546.35</v>
      </c>
      <c r="G771" s="111">
        <f>SUM(G772:G776)</f>
        <v>30546.35</v>
      </c>
      <c r="H771" s="110">
        <f t="shared" si="114"/>
        <v>27653.98</v>
      </c>
      <c r="I771" s="111">
        <f t="shared" si="114"/>
        <v>0</v>
      </c>
      <c r="J771" s="111">
        <f t="shared" si="114"/>
        <v>0</v>
      </c>
      <c r="K771" s="111">
        <f t="shared" si="114"/>
        <v>15861.757</v>
      </c>
      <c r="L771" s="404">
        <f t="shared" si="114"/>
        <v>15861.757</v>
      </c>
      <c r="M771" s="906"/>
      <c r="N771" s="68"/>
      <c r="P771" s="67"/>
    </row>
    <row r="772" spans="1:16" ht="12.75" customHeight="1">
      <c r="A772" s="768" t="s">
        <v>7</v>
      </c>
      <c r="B772" s="769"/>
      <c r="C772" s="111">
        <f>SUM(H772:J772)</f>
        <v>0</v>
      </c>
      <c r="D772" s="388"/>
      <c r="E772" s="414"/>
      <c r="F772" s="111">
        <f>F779</f>
        <v>0</v>
      </c>
      <c r="G772" s="111">
        <f>G779</f>
        <v>0</v>
      </c>
      <c r="H772" s="110"/>
      <c r="I772" s="111"/>
      <c r="J772" s="111"/>
      <c r="K772" s="111"/>
      <c r="L772" s="404"/>
      <c r="M772" s="906"/>
      <c r="N772" s="68"/>
      <c r="P772" s="67"/>
    </row>
    <row r="773" spans="1:16" ht="12.75" customHeight="1">
      <c r="A773" s="768" t="s">
        <v>14</v>
      </c>
      <c r="B773" s="769"/>
      <c r="C773" s="111">
        <f>SUM(H773:J773)</f>
        <v>27653.98</v>
      </c>
      <c r="D773" s="388"/>
      <c r="E773" s="414"/>
      <c r="F773" s="111">
        <v>30546.35</v>
      </c>
      <c r="G773" s="517">
        <v>30546.35</v>
      </c>
      <c r="H773" s="111">
        <f>H780+H786</f>
        <v>27653.98</v>
      </c>
      <c r="I773" s="110">
        <f>I780+I786</f>
        <v>0</v>
      </c>
      <c r="J773" s="111">
        <f>J780+J786</f>
        <v>0</v>
      </c>
      <c r="K773" s="111">
        <f>K780+K786</f>
        <v>15861.757</v>
      </c>
      <c r="L773" s="404">
        <f>L780+L786</f>
        <v>15861.757</v>
      </c>
      <c r="M773" s="906"/>
      <c r="N773" s="68"/>
      <c r="P773" s="67"/>
    </row>
    <row r="774" spans="1:16" ht="12.75" customHeight="1">
      <c r="A774" s="768" t="s">
        <v>15</v>
      </c>
      <c r="B774" s="769"/>
      <c r="C774" s="111">
        <f>SUM(H774:J774)</f>
        <v>0</v>
      </c>
      <c r="D774" s="388"/>
      <c r="E774" s="389"/>
      <c r="F774" s="517">
        <f>F781</f>
        <v>0</v>
      </c>
      <c r="G774" s="517">
        <f>G781</f>
        <v>0</v>
      </c>
      <c r="H774" s="111"/>
      <c r="I774" s="110"/>
      <c r="J774" s="111"/>
      <c r="K774" s="111"/>
      <c r="L774" s="404"/>
      <c r="M774" s="906"/>
      <c r="N774" s="68"/>
      <c r="P774" s="67"/>
    </row>
    <row r="775" spans="1:16" ht="12.75" customHeight="1">
      <c r="A775" s="768" t="s">
        <v>16</v>
      </c>
      <c r="B775" s="769"/>
      <c r="C775" s="111">
        <f>SUM(H775:J775)</f>
        <v>0</v>
      </c>
      <c r="D775" s="388"/>
      <c r="E775" s="389"/>
      <c r="F775" s="564"/>
      <c r="G775" s="565"/>
      <c r="H775" s="111"/>
      <c r="I775" s="110"/>
      <c r="J775" s="111"/>
      <c r="K775" s="111"/>
      <c r="L775" s="404"/>
      <c r="M775" s="906"/>
      <c r="N775" s="68"/>
      <c r="P775" s="67"/>
    </row>
    <row r="776" spans="1:16" ht="12.75" customHeight="1">
      <c r="A776" s="772" t="s">
        <v>5</v>
      </c>
      <c r="B776" s="773"/>
      <c r="C776" s="148">
        <f>SUM(H776:J776)</f>
        <v>0</v>
      </c>
      <c r="D776" s="408"/>
      <c r="E776" s="409"/>
      <c r="F776" s="114"/>
      <c r="G776" s="114"/>
      <c r="H776" s="441"/>
      <c r="I776" s="148"/>
      <c r="J776" s="148"/>
      <c r="K776" s="148"/>
      <c r="L776" s="436"/>
      <c r="M776" s="914"/>
      <c r="N776" s="68"/>
      <c r="P776" s="67"/>
    </row>
    <row r="777" spans="1:16" ht="48.75" customHeight="1">
      <c r="A777" s="488" t="s">
        <v>713</v>
      </c>
      <c r="B777" s="331" t="s">
        <v>206</v>
      </c>
      <c r="C777" s="185"/>
      <c r="D777" s="464"/>
      <c r="E777" s="532"/>
      <c r="F777" s="121"/>
      <c r="G777" s="121"/>
      <c r="H777" s="489"/>
      <c r="I777" s="174"/>
      <c r="J777" s="174"/>
      <c r="K777" s="105"/>
      <c r="L777" s="490"/>
      <c r="M777" s="491"/>
      <c r="N777" s="68"/>
      <c r="P777" s="67"/>
    </row>
    <row r="778" spans="1:16" ht="12.75" customHeight="1">
      <c r="A778" s="837" t="s">
        <v>47</v>
      </c>
      <c r="B778" s="838"/>
      <c r="C778" s="566"/>
      <c r="D778" s="405"/>
      <c r="E778" s="406"/>
      <c r="F778" s="115"/>
      <c r="G778" s="115"/>
      <c r="H778" s="502">
        <f>SUM(H779:H781)</f>
        <v>27653.98</v>
      </c>
      <c r="I778" s="175">
        <f>SUM(I779:I781)</f>
        <v>0</v>
      </c>
      <c r="J778" s="175">
        <f>SUM(J779:J781)</f>
        <v>0</v>
      </c>
      <c r="K778" s="175">
        <f>SUM(K779:K781)</f>
        <v>15861.757</v>
      </c>
      <c r="L778" s="492">
        <f>SUM(L779:L781)</f>
        <v>15861.757</v>
      </c>
      <c r="M778" s="426"/>
      <c r="N778" s="68"/>
      <c r="P778" s="67"/>
    </row>
    <row r="779" spans="1:16" ht="12" customHeight="1">
      <c r="A779" s="837" t="s">
        <v>7</v>
      </c>
      <c r="B779" s="838"/>
      <c r="C779" s="566"/>
      <c r="D779" s="464"/>
      <c r="E779" s="532"/>
      <c r="F779" s="121"/>
      <c r="G779" s="121"/>
      <c r="H779" s="502"/>
      <c r="I779" s="175"/>
      <c r="J779" s="175"/>
      <c r="K779" s="175"/>
      <c r="L779" s="567"/>
      <c r="M779" s="426"/>
      <c r="N779" s="68"/>
      <c r="P779" s="67"/>
    </row>
    <row r="780" spans="1:16" ht="12.75" customHeight="1">
      <c r="A780" s="837" t="s">
        <v>14</v>
      </c>
      <c r="B780" s="838"/>
      <c r="C780" s="566"/>
      <c r="D780" s="405"/>
      <c r="E780" s="406"/>
      <c r="F780" s="115"/>
      <c r="G780" s="115"/>
      <c r="H780" s="502">
        <v>27653.98</v>
      </c>
      <c r="I780" s="175"/>
      <c r="J780" s="175"/>
      <c r="K780" s="175">
        <v>15861.757</v>
      </c>
      <c r="L780" s="492">
        <v>15861.757</v>
      </c>
      <c r="M780" s="426"/>
      <c r="N780" s="68"/>
      <c r="P780" s="67"/>
    </row>
    <row r="781" spans="1:16" ht="12.75" customHeight="1">
      <c r="A781" s="837" t="s">
        <v>15</v>
      </c>
      <c r="B781" s="838"/>
      <c r="C781" s="568"/>
      <c r="D781" s="405"/>
      <c r="E781" s="406"/>
      <c r="F781" s="115"/>
      <c r="G781" s="115"/>
      <c r="H781" s="113"/>
      <c r="I781" s="115"/>
      <c r="J781" s="115"/>
      <c r="K781" s="115"/>
      <c r="L781" s="396"/>
      <c r="M781" s="422"/>
      <c r="N781" s="68"/>
      <c r="P781" s="67"/>
    </row>
    <row r="782" spans="1:16" ht="58.5" customHeight="1">
      <c r="A782" s="444"/>
      <c r="B782" s="246" t="s">
        <v>714</v>
      </c>
      <c r="C782" s="509"/>
      <c r="D782" s="382"/>
      <c r="E782" s="383"/>
      <c r="F782" s="155"/>
      <c r="G782" s="155"/>
      <c r="H782" s="569" t="s">
        <v>560</v>
      </c>
      <c r="I782" s="139"/>
      <c r="J782" s="139"/>
      <c r="K782" s="139" t="s">
        <v>560</v>
      </c>
      <c r="L782" s="420" t="s">
        <v>560</v>
      </c>
      <c r="M782" s="421" t="s">
        <v>560</v>
      </c>
      <c r="N782" s="68"/>
      <c r="P782" s="67"/>
    </row>
    <row r="783" spans="1:16" ht="29.25">
      <c r="A783" s="488" t="s">
        <v>715</v>
      </c>
      <c r="B783" s="247" t="s">
        <v>716</v>
      </c>
      <c r="C783" s="185"/>
      <c r="D783" s="388"/>
      <c r="E783" s="389"/>
      <c r="F783" s="153"/>
      <c r="G783" s="153"/>
      <c r="H783" s="489"/>
      <c r="I783" s="174"/>
      <c r="J783" s="174"/>
      <c r="K783" s="105"/>
      <c r="L783" s="490"/>
      <c r="M783" s="570"/>
      <c r="N783" s="68"/>
      <c r="P783" s="67"/>
    </row>
    <row r="784" spans="1:16" ht="12.75">
      <c r="A784" s="768" t="s">
        <v>47</v>
      </c>
      <c r="B784" s="769"/>
      <c r="C784" s="509"/>
      <c r="D784" s="388"/>
      <c r="E784" s="389"/>
      <c r="F784" s="153"/>
      <c r="G784" s="153"/>
      <c r="H784" s="110">
        <f>SUM(H785:H787)</f>
        <v>0</v>
      </c>
      <c r="I784" s="106">
        <f>SUM(I785:I787)</f>
        <v>0</v>
      </c>
      <c r="J784" s="106">
        <f>SUM(J785:J787)</f>
        <v>0</v>
      </c>
      <c r="K784" s="104">
        <f>SUM(K785:K787)</f>
        <v>0</v>
      </c>
      <c r="L784" s="436">
        <f>SUM(L785:L787)</f>
        <v>0</v>
      </c>
      <c r="M784" s="421"/>
      <c r="N784" s="68"/>
      <c r="P784" s="67"/>
    </row>
    <row r="785" spans="1:16" ht="12.75" customHeight="1">
      <c r="A785" s="768" t="s">
        <v>7</v>
      </c>
      <c r="B785" s="769"/>
      <c r="C785" s="509"/>
      <c r="D785" s="388"/>
      <c r="E785" s="389"/>
      <c r="F785" s="153"/>
      <c r="G785" s="153"/>
      <c r="H785" s="510"/>
      <c r="I785" s="106"/>
      <c r="J785" s="106"/>
      <c r="K785" s="104"/>
      <c r="L785" s="404"/>
      <c r="M785" s="421"/>
      <c r="N785" s="68"/>
      <c r="P785" s="67"/>
    </row>
    <row r="786" spans="1:16" ht="12.75">
      <c r="A786" s="795" t="s">
        <v>14</v>
      </c>
      <c r="B786" s="796"/>
      <c r="C786" s="500"/>
      <c r="D786" s="408"/>
      <c r="E786" s="409"/>
      <c r="F786" s="154"/>
      <c r="G786" s="154"/>
      <c r="H786" s="113">
        <v>0</v>
      </c>
      <c r="I786" s="115"/>
      <c r="J786" s="115"/>
      <c r="K786" s="115">
        <v>0</v>
      </c>
      <c r="L786" s="410">
        <v>0</v>
      </c>
      <c r="M786" s="421"/>
      <c r="N786" s="68"/>
      <c r="P786" s="67"/>
    </row>
    <row r="787" spans="1:16" ht="11.25" customHeight="1">
      <c r="A787" s="811" t="s">
        <v>15</v>
      </c>
      <c r="B787" s="812"/>
      <c r="C787" s="500"/>
      <c r="D787" s="405"/>
      <c r="E787" s="406"/>
      <c r="F787" s="563"/>
      <c r="G787" s="563"/>
      <c r="H787" s="433"/>
      <c r="I787" s="115"/>
      <c r="J787" s="115"/>
      <c r="K787" s="115"/>
      <c r="L787" s="396"/>
      <c r="M787" s="417"/>
      <c r="N787" s="68"/>
      <c r="P787" s="67"/>
    </row>
    <row r="788" spans="1:16" ht="1.5" customHeight="1">
      <c r="A788" s="427"/>
      <c r="B788" s="248" t="s">
        <v>717</v>
      </c>
      <c r="C788" s="122"/>
      <c r="D788" s="382"/>
      <c r="E788" s="383"/>
      <c r="F788" s="250">
        <f>F795+F802</f>
        <v>0</v>
      </c>
      <c r="G788" s="250">
        <f>G795+G802</f>
        <v>0</v>
      </c>
      <c r="H788" s="550" t="s">
        <v>560</v>
      </c>
      <c r="I788" s="146"/>
      <c r="J788" s="146"/>
      <c r="K788" s="146" t="s">
        <v>560</v>
      </c>
      <c r="L788" s="429" t="s">
        <v>560</v>
      </c>
      <c r="M788" s="551"/>
      <c r="N788" s="68"/>
      <c r="P788" s="67"/>
    </row>
    <row r="789" spans="1:16" ht="63" customHeight="1">
      <c r="A789" s="430" t="s">
        <v>208</v>
      </c>
      <c r="B789" s="322" t="s">
        <v>209</v>
      </c>
      <c r="C789" s="381"/>
      <c r="D789" s="388">
        <v>813</v>
      </c>
      <c r="E789" s="389" t="s">
        <v>863</v>
      </c>
      <c r="F789" s="287"/>
      <c r="G789" s="287"/>
      <c r="H789" s="384"/>
      <c r="I789" s="105"/>
      <c r="J789" s="105"/>
      <c r="K789" s="105"/>
      <c r="L789" s="403"/>
      <c r="M789" s="238"/>
      <c r="N789" s="68"/>
      <c r="P789" s="67"/>
    </row>
    <row r="790" spans="1:16" ht="12.75" customHeight="1">
      <c r="A790" s="768" t="s">
        <v>47</v>
      </c>
      <c r="B790" s="769"/>
      <c r="C790" s="517"/>
      <c r="D790" s="388"/>
      <c r="E790" s="389"/>
      <c r="F790" s="111"/>
      <c r="G790" s="111"/>
      <c r="H790" s="110">
        <f>SUM(H791:H793)</f>
        <v>7523.135</v>
      </c>
      <c r="I790" s="111">
        <f>SUM(I791:I793)</f>
        <v>0</v>
      </c>
      <c r="J790" s="111">
        <f>SUM(J791:J793)</f>
        <v>0</v>
      </c>
      <c r="K790" s="111">
        <f>SUM(K791:K793)</f>
        <v>7360.135</v>
      </c>
      <c r="L790" s="404">
        <f>SUM(L791:L793)</f>
        <v>7360.135</v>
      </c>
      <c r="M790" s="407"/>
      <c r="N790" s="68"/>
      <c r="P790" s="67"/>
    </row>
    <row r="791" spans="1:16" ht="12.75" customHeight="1">
      <c r="A791" s="768" t="s">
        <v>7</v>
      </c>
      <c r="B791" s="769"/>
      <c r="C791" s="517"/>
      <c r="D791" s="388"/>
      <c r="E791" s="389"/>
      <c r="F791" s="111"/>
      <c r="G791" s="111"/>
      <c r="H791" s="110"/>
      <c r="I791" s="111"/>
      <c r="J791" s="111"/>
      <c r="K791" s="111"/>
      <c r="L791" s="404"/>
      <c r="M791" s="407"/>
      <c r="N791" s="68"/>
      <c r="P791" s="67"/>
    </row>
    <row r="792" spans="1:16" ht="12.75" customHeight="1">
      <c r="A792" s="768" t="s">
        <v>14</v>
      </c>
      <c r="B792" s="769"/>
      <c r="C792" s="517"/>
      <c r="D792" s="388"/>
      <c r="E792" s="389"/>
      <c r="F792" s="111"/>
      <c r="G792" s="111"/>
      <c r="H792" s="110">
        <v>7523.135</v>
      </c>
      <c r="I792" s="111"/>
      <c r="J792" s="111"/>
      <c r="K792" s="111">
        <v>7360.135</v>
      </c>
      <c r="L792" s="404">
        <v>7360.135</v>
      </c>
      <c r="M792" s="407"/>
      <c r="N792" s="68"/>
      <c r="P792" s="67"/>
    </row>
    <row r="793" spans="1:16" ht="12.75" customHeight="1">
      <c r="A793" s="795" t="s">
        <v>15</v>
      </c>
      <c r="B793" s="796"/>
      <c r="C793" s="517"/>
      <c r="D793" s="408"/>
      <c r="E793" s="409"/>
      <c r="F793" s="114"/>
      <c r="G793" s="114"/>
      <c r="H793" s="113"/>
      <c r="I793" s="114"/>
      <c r="J793" s="114"/>
      <c r="K793" s="114"/>
      <c r="L793" s="410"/>
      <c r="M793" s="411"/>
      <c r="N793" s="68"/>
      <c r="P793" s="67"/>
    </row>
    <row r="794" spans="1:16" ht="57" customHeight="1">
      <c r="A794" s="430" t="s">
        <v>718</v>
      </c>
      <c r="B794" s="322" t="s">
        <v>719</v>
      </c>
      <c r="C794" s="381"/>
      <c r="D794" s="382"/>
      <c r="E794" s="383"/>
      <c r="F794" s="104"/>
      <c r="G794" s="104"/>
      <c r="H794" s="440"/>
      <c r="I794" s="104"/>
      <c r="J794" s="104"/>
      <c r="K794" s="104"/>
      <c r="L794" s="431"/>
      <c r="M794" s="438"/>
      <c r="N794" s="68"/>
      <c r="P794" s="67"/>
    </row>
    <row r="795" spans="1:16" ht="12.75" customHeight="1">
      <c r="A795" s="768" t="s">
        <v>47</v>
      </c>
      <c r="B795" s="769"/>
      <c r="C795" s="517"/>
      <c r="D795" s="388"/>
      <c r="E795" s="389"/>
      <c r="F795" s="111"/>
      <c r="G795" s="111"/>
      <c r="H795" s="110">
        <f>SUM(H796:H798)</f>
        <v>2090</v>
      </c>
      <c r="I795" s="111">
        <f>SUM(I796:I798)</f>
        <v>0</v>
      </c>
      <c r="J795" s="111">
        <f>SUM(J796:J798)</f>
        <v>0</v>
      </c>
      <c r="K795" s="111">
        <f>SUM(K796:K798)</f>
        <v>2090</v>
      </c>
      <c r="L795" s="404">
        <f>SUM(L796:L798)</f>
        <v>2090</v>
      </c>
      <c r="M795" s="407"/>
      <c r="N795" s="68"/>
      <c r="P795" s="67"/>
    </row>
    <row r="796" spans="1:16" ht="12.75" customHeight="1">
      <c r="A796" s="768" t="s">
        <v>7</v>
      </c>
      <c r="B796" s="769"/>
      <c r="C796" s="517"/>
      <c r="D796" s="388"/>
      <c r="E796" s="389"/>
      <c r="F796" s="111"/>
      <c r="G796" s="111"/>
      <c r="H796" s="110"/>
      <c r="I796" s="111"/>
      <c r="J796" s="111"/>
      <c r="K796" s="111"/>
      <c r="L796" s="404"/>
      <c r="M796" s="407"/>
      <c r="N796" s="68"/>
      <c r="P796" s="67"/>
    </row>
    <row r="797" spans="1:16" ht="12.75" customHeight="1">
      <c r="A797" s="768" t="s">
        <v>14</v>
      </c>
      <c r="B797" s="769"/>
      <c r="C797" s="517"/>
      <c r="D797" s="388"/>
      <c r="E797" s="389"/>
      <c r="F797" s="111"/>
      <c r="G797" s="111"/>
      <c r="H797" s="110">
        <v>2090</v>
      </c>
      <c r="I797" s="111"/>
      <c r="J797" s="111"/>
      <c r="K797" s="111">
        <v>2090</v>
      </c>
      <c r="L797" s="404">
        <v>2090</v>
      </c>
      <c r="M797" s="407"/>
      <c r="N797" s="68"/>
      <c r="P797" s="67"/>
    </row>
    <row r="798" spans="1:16" ht="12.75" customHeight="1">
      <c r="A798" s="772" t="s">
        <v>15</v>
      </c>
      <c r="B798" s="773"/>
      <c r="C798" s="517"/>
      <c r="D798" s="388"/>
      <c r="E798" s="389"/>
      <c r="F798" s="111"/>
      <c r="G798" s="111"/>
      <c r="H798" s="441"/>
      <c r="I798" s="111"/>
      <c r="J798" s="111"/>
      <c r="K798" s="148"/>
      <c r="L798" s="436"/>
      <c r="M798" s="407"/>
      <c r="N798" s="68"/>
      <c r="P798" s="67"/>
    </row>
    <row r="799" spans="1:16" ht="12.75" customHeight="1">
      <c r="A799" s="444"/>
      <c r="B799" s="325"/>
      <c r="C799" s="381"/>
      <c r="D799" s="408"/>
      <c r="E799" s="409"/>
      <c r="F799" s="114"/>
      <c r="G799" s="114"/>
      <c r="H799" s="510"/>
      <c r="I799" s="104"/>
      <c r="J799" s="104"/>
      <c r="K799" s="106"/>
      <c r="L799" s="385"/>
      <c r="M799" s="438"/>
      <c r="N799" s="68"/>
      <c r="P799" s="67"/>
    </row>
    <row r="800" spans="1:16" ht="36.75" customHeight="1">
      <c r="A800" s="380" t="s">
        <v>212</v>
      </c>
      <c r="B800" s="317" t="s">
        <v>213</v>
      </c>
      <c r="C800" s="571"/>
      <c r="D800" s="572"/>
      <c r="E800" s="573"/>
      <c r="F800" s="104"/>
      <c r="G800" s="104"/>
      <c r="H800" s="558"/>
      <c r="I800" s="250"/>
      <c r="J800" s="250"/>
      <c r="K800" s="237"/>
      <c r="L800" s="559"/>
      <c r="M800" s="253"/>
      <c r="N800" s="68"/>
      <c r="P800" s="67"/>
    </row>
    <row r="801" spans="1:16" ht="12.75">
      <c r="A801" s="781" t="s">
        <v>47</v>
      </c>
      <c r="B801" s="782"/>
      <c r="C801" s="535">
        <f aca="true" t="shared" si="115" ref="C801:L801">SUM(C802:C806)</f>
        <v>63324.69416</v>
      </c>
      <c r="D801" s="445"/>
      <c r="E801" s="446"/>
      <c r="F801" s="153">
        <f>SUM(F802:F806)</f>
        <v>21963.04</v>
      </c>
      <c r="G801" s="153">
        <f>SUM(G802:G806)</f>
        <v>21963.04</v>
      </c>
      <c r="H801" s="267">
        <f>SUM(H802:H806)</f>
        <v>21108.24472</v>
      </c>
      <c r="I801" s="153">
        <f t="shared" si="115"/>
        <v>21108.22472</v>
      </c>
      <c r="J801" s="153">
        <f t="shared" si="115"/>
        <v>21108.22472</v>
      </c>
      <c r="K801" s="153">
        <f t="shared" si="115"/>
        <v>20708.48728</v>
      </c>
      <c r="L801" s="390">
        <f t="shared" si="115"/>
        <v>20708.48728</v>
      </c>
      <c r="M801" s="310"/>
      <c r="N801" s="68"/>
      <c r="P801" s="67"/>
    </row>
    <row r="802" spans="1:16" ht="12.75" customHeight="1">
      <c r="A802" s="781" t="s">
        <v>7</v>
      </c>
      <c r="B802" s="782"/>
      <c r="C802" s="535">
        <f>SUM(H802:J802)</f>
        <v>0</v>
      </c>
      <c r="D802" s="445"/>
      <c r="E802" s="446"/>
      <c r="F802" s="153">
        <v>0</v>
      </c>
      <c r="G802" s="153">
        <v>0</v>
      </c>
      <c r="H802" s="267">
        <f aca="true" t="shared" si="116" ref="H802:L804">H809+H816</f>
        <v>0</v>
      </c>
      <c r="I802" s="153">
        <f t="shared" si="116"/>
        <v>0</v>
      </c>
      <c r="J802" s="153">
        <f t="shared" si="116"/>
        <v>0</v>
      </c>
      <c r="K802" s="153">
        <f t="shared" si="116"/>
        <v>0</v>
      </c>
      <c r="L802" s="390">
        <f t="shared" si="116"/>
        <v>0</v>
      </c>
      <c r="M802" s="310"/>
      <c r="N802" s="68"/>
      <c r="P802" s="67"/>
    </row>
    <row r="803" spans="1:16" ht="12.75" customHeight="1">
      <c r="A803" s="781" t="s">
        <v>14</v>
      </c>
      <c r="B803" s="782"/>
      <c r="C803" s="535">
        <f>SUM(H803:J803)</f>
        <v>63324.69416</v>
      </c>
      <c r="D803" s="445"/>
      <c r="E803" s="446"/>
      <c r="F803" s="218">
        <f>F810</f>
        <v>21963.04</v>
      </c>
      <c r="G803" s="218">
        <f>G810</f>
        <v>21963.04</v>
      </c>
      <c r="H803" s="267">
        <f t="shared" si="116"/>
        <v>21108.24472</v>
      </c>
      <c r="I803" s="153">
        <f t="shared" si="116"/>
        <v>21108.22472</v>
      </c>
      <c r="J803" s="153">
        <f t="shared" si="116"/>
        <v>21108.22472</v>
      </c>
      <c r="K803" s="153">
        <f t="shared" si="116"/>
        <v>20708.48728</v>
      </c>
      <c r="L803" s="390">
        <f t="shared" si="116"/>
        <v>20708.48728</v>
      </c>
      <c r="M803" s="310"/>
      <c r="N803" s="68"/>
      <c r="P803" s="67"/>
    </row>
    <row r="804" spans="1:16" ht="12.75" customHeight="1">
      <c r="A804" s="781" t="s">
        <v>15</v>
      </c>
      <c r="B804" s="782"/>
      <c r="C804" s="535">
        <f>SUM(H804:J804)</f>
        <v>0</v>
      </c>
      <c r="D804" s="445"/>
      <c r="E804" s="446"/>
      <c r="F804" s="153">
        <v>0</v>
      </c>
      <c r="G804" s="153">
        <v>0</v>
      </c>
      <c r="H804" s="267">
        <f t="shared" si="116"/>
        <v>0</v>
      </c>
      <c r="I804" s="153">
        <f t="shared" si="116"/>
        <v>0</v>
      </c>
      <c r="J804" s="153">
        <f t="shared" si="116"/>
        <v>0</v>
      </c>
      <c r="K804" s="153">
        <f t="shared" si="116"/>
        <v>0</v>
      </c>
      <c r="L804" s="390">
        <f t="shared" si="116"/>
        <v>0</v>
      </c>
      <c r="M804" s="310"/>
      <c r="N804" s="68"/>
      <c r="P804" s="67"/>
    </row>
    <row r="805" spans="1:16" ht="12.75" customHeight="1">
      <c r="A805" s="781" t="s">
        <v>16</v>
      </c>
      <c r="B805" s="782"/>
      <c r="C805" s="535">
        <f>SUM(H805:J805)</f>
        <v>0</v>
      </c>
      <c r="D805" s="445"/>
      <c r="E805" s="446"/>
      <c r="F805" s="153">
        <v>0</v>
      </c>
      <c r="G805" s="153">
        <v>0</v>
      </c>
      <c r="H805" s="267">
        <f>H812+H819</f>
        <v>0</v>
      </c>
      <c r="I805" s="153"/>
      <c r="J805" s="153"/>
      <c r="K805" s="153"/>
      <c r="L805" s="390"/>
      <c r="M805" s="310"/>
      <c r="N805" s="68"/>
      <c r="P805" s="67"/>
    </row>
    <row r="806" spans="1:16" ht="12.75" customHeight="1">
      <c r="A806" s="783" t="s">
        <v>5</v>
      </c>
      <c r="B806" s="784"/>
      <c r="C806" s="536">
        <f>SUM(H806:J806)</f>
        <v>0</v>
      </c>
      <c r="D806" s="447"/>
      <c r="E806" s="448"/>
      <c r="F806" s="154">
        <v>0</v>
      </c>
      <c r="G806" s="154">
        <v>0</v>
      </c>
      <c r="H806" s="460">
        <f>H813+H820</f>
        <v>0</v>
      </c>
      <c r="I806" s="154"/>
      <c r="J806" s="154"/>
      <c r="K806" s="154"/>
      <c r="L806" s="423"/>
      <c r="M806" s="311"/>
      <c r="N806" s="68"/>
      <c r="P806" s="67"/>
    </row>
    <row r="807" spans="1:16" ht="82.5" customHeight="1">
      <c r="A807" s="380" t="s">
        <v>214</v>
      </c>
      <c r="B807" s="317" t="s">
        <v>215</v>
      </c>
      <c r="C807" s="516"/>
      <c r="D807" s="382">
        <v>813</v>
      </c>
      <c r="E807" s="383" t="s">
        <v>862</v>
      </c>
      <c r="F807" s="104"/>
      <c r="G807" s="104"/>
      <c r="H807" s="384"/>
      <c r="I807" s="105"/>
      <c r="J807" s="105"/>
      <c r="K807" s="105"/>
      <c r="L807" s="403"/>
      <c r="M807" s="915" t="s">
        <v>720</v>
      </c>
      <c r="N807" s="68"/>
      <c r="P807" s="67"/>
    </row>
    <row r="808" spans="1:16" ht="12.75">
      <c r="A808" s="781" t="s">
        <v>47</v>
      </c>
      <c r="B808" s="782"/>
      <c r="C808" s="517">
        <f aca="true" t="shared" si="117" ref="C808:L808">SUM(C809:C813)</f>
        <v>63324.69416</v>
      </c>
      <c r="D808" s="388"/>
      <c r="E808" s="389"/>
      <c r="F808" s="111">
        <f>SUM(F809:F811)</f>
        <v>21963.04</v>
      </c>
      <c r="G808" s="111">
        <f>SUM(G809:G811)</f>
        <v>21963.04</v>
      </c>
      <c r="H808" s="110">
        <f t="shared" si="117"/>
        <v>21108.24472</v>
      </c>
      <c r="I808" s="111">
        <f t="shared" si="117"/>
        <v>21108.22472</v>
      </c>
      <c r="J808" s="111">
        <f t="shared" si="117"/>
        <v>21108.22472</v>
      </c>
      <c r="K808" s="111">
        <f t="shared" si="117"/>
        <v>20708.48728</v>
      </c>
      <c r="L808" s="404">
        <f t="shared" si="117"/>
        <v>20708.48728</v>
      </c>
      <c r="M808" s="916"/>
      <c r="N808" s="68"/>
      <c r="P808" s="67"/>
    </row>
    <row r="809" spans="1:16" ht="12.75" customHeight="1">
      <c r="A809" s="781" t="s">
        <v>7</v>
      </c>
      <c r="B809" s="782"/>
      <c r="C809" s="517">
        <f>SUM(H809:J809)</f>
        <v>0</v>
      </c>
      <c r="D809" s="388"/>
      <c r="E809" s="389"/>
      <c r="F809" s="111"/>
      <c r="G809" s="111"/>
      <c r="H809" s="110"/>
      <c r="I809" s="111"/>
      <c r="J809" s="111"/>
      <c r="K809" s="111"/>
      <c r="L809" s="404"/>
      <c r="M809" s="916"/>
      <c r="N809" s="68"/>
      <c r="P809" s="67"/>
    </row>
    <row r="810" spans="1:16" ht="15" customHeight="1">
      <c r="A810" s="781" t="s">
        <v>14</v>
      </c>
      <c r="B810" s="782"/>
      <c r="C810" s="517">
        <f>SUM(H810:J810)</f>
        <v>63324.69416</v>
      </c>
      <c r="D810" s="388"/>
      <c r="E810" s="389"/>
      <c r="F810" s="111">
        <v>21963.04</v>
      </c>
      <c r="G810" s="111">
        <v>21963.04</v>
      </c>
      <c r="H810" s="110">
        <v>21108.24472</v>
      </c>
      <c r="I810" s="111">
        <v>21108.22472</v>
      </c>
      <c r="J810" s="111">
        <v>21108.22472</v>
      </c>
      <c r="K810" s="111">
        <v>20708.48728</v>
      </c>
      <c r="L810" s="404">
        <v>20708.48728</v>
      </c>
      <c r="M810" s="916"/>
      <c r="N810" s="68"/>
      <c r="P810" s="67"/>
    </row>
    <row r="811" spans="1:16" ht="12.75" customHeight="1">
      <c r="A811" s="781" t="s">
        <v>15</v>
      </c>
      <c r="B811" s="782"/>
      <c r="C811" s="517">
        <f>SUM(H811:J811)</f>
        <v>0</v>
      </c>
      <c r="D811" s="388"/>
      <c r="E811" s="389"/>
      <c r="F811" s="111"/>
      <c r="G811" s="111"/>
      <c r="H811" s="110"/>
      <c r="I811" s="111"/>
      <c r="J811" s="111"/>
      <c r="K811" s="111"/>
      <c r="L811" s="404"/>
      <c r="M811" s="910"/>
      <c r="N811" s="68"/>
      <c r="P811" s="67"/>
    </row>
    <row r="812" spans="1:16" ht="12.75" customHeight="1">
      <c r="A812" s="781" t="s">
        <v>16</v>
      </c>
      <c r="B812" s="782"/>
      <c r="C812" s="517">
        <f>SUM(H812:J812)</f>
        <v>0</v>
      </c>
      <c r="D812" s="388"/>
      <c r="E812" s="389"/>
      <c r="F812" s="111"/>
      <c r="G812" s="111"/>
      <c r="H812" s="110"/>
      <c r="I812" s="111"/>
      <c r="J812" s="111"/>
      <c r="K812" s="111"/>
      <c r="L812" s="404"/>
      <c r="M812" s="310"/>
      <c r="N812" s="68"/>
      <c r="P812" s="67"/>
    </row>
    <row r="813" spans="1:16" ht="12.75" customHeight="1">
      <c r="A813" s="783" t="s">
        <v>5</v>
      </c>
      <c r="B813" s="784"/>
      <c r="C813" s="151">
        <f>SUM(H813:J813)</f>
        <v>0</v>
      </c>
      <c r="D813" s="408"/>
      <c r="E813" s="409"/>
      <c r="F813" s="114"/>
      <c r="G813" s="114"/>
      <c r="H813" s="113"/>
      <c r="I813" s="114"/>
      <c r="J813" s="114"/>
      <c r="K813" s="114"/>
      <c r="L813" s="410"/>
      <c r="M813" s="311"/>
      <c r="N813" s="68"/>
      <c r="P813" s="67"/>
    </row>
    <row r="814" spans="1:16" ht="12.75" customHeight="1">
      <c r="A814" s="430" t="s">
        <v>721</v>
      </c>
      <c r="B814" s="322"/>
      <c r="C814" s="381"/>
      <c r="D814" s="382"/>
      <c r="E814" s="383"/>
      <c r="F814" s="104"/>
      <c r="G814" s="104"/>
      <c r="H814" s="440"/>
      <c r="I814" s="104"/>
      <c r="J814" s="104"/>
      <c r="K814" s="104"/>
      <c r="L814" s="431"/>
      <c r="M814" s="253"/>
      <c r="N814" s="68"/>
      <c r="P814" s="67"/>
    </row>
    <row r="815" spans="1:16" ht="12.75" customHeight="1">
      <c r="A815" s="781" t="s">
        <v>47</v>
      </c>
      <c r="B815" s="782"/>
      <c r="C815" s="517">
        <f>SUM(C816:C820)</f>
        <v>0</v>
      </c>
      <c r="D815" s="388"/>
      <c r="E815" s="389"/>
      <c r="F815" s="111"/>
      <c r="G815" s="111"/>
      <c r="H815" s="110"/>
      <c r="I815" s="111"/>
      <c r="J815" s="111"/>
      <c r="K815" s="111"/>
      <c r="L815" s="404"/>
      <c r="M815" s="310"/>
      <c r="N815" s="68"/>
      <c r="P815" s="67"/>
    </row>
    <row r="816" spans="1:16" ht="12.75" customHeight="1">
      <c r="A816" s="781" t="s">
        <v>7</v>
      </c>
      <c r="B816" s="782"/>
      <c r="C816" s="517">
        <f>SUM(H816:J816)</f>
        <v>0</v>
      </c>
      <c r="D816" s="388"/>
      <c r="E816" s="389"/>
      <c r="F816" s="111"/>
      <c r="G816" s="111"/>
      <c r="H816" s="110"/>
      <c r="I816" s="111"/>
      <c r="J816" s="111"/>
      <c r="K816" s="111"/>
      <c r="L816" s="404"/>
      <c r="M816" s="310"/>
      <c r="N816" s="68"/>
      <c r="P816" s="67"/>
    </row>
    <row r="817" spans="1:16" ht="12.75" customHeight="1">
      <c r="A817" s="781" t="s">
        <v>14</v>
      </c>
      <c r="B817" s="782"/>
      <c r="C817" s="517">
        <f>SUM(H817:J817)</f>
        <v>0</v>
      </c>
      <c r="D817" s="388"/>
      <c r="E817" s="389"/>
      <c r="F817" s="111"/>
      <c r="G817" s="111"/>
      <c r="H817" s="110"/>
      <c r="I817" s="111"/>
      <c r="J817" s="111"/>
      <c r="K817" s="111"/>
      <c r="L817" s="404"/>
      <c r="M817" s="310"/>
      <c r="N817" s="68"/>
      <c r="P817" s="67"/>
    </row>
    <row r="818" spans="1:16" ht="12.75" customHeight="1">
      <c r="A818" s="781" t="s">
        <v>15</v>
      </c>
      <c r="B818" s="782"/>
      <c r="C818" s="517">
        <f>SUM(H818:J818)</f>
        <v>0</v>
      </c>
      <c r="D818" s="388"/>
      <c r="E818" s="389"/>
      <c r="F818" s="111"/>
      <c r="G818" s="111"/>
      <c r="H818" s="110"/>
      <c r="I818" s="111"/>
      <c r="J818" s="111"/>
      <c r="K818" s="111"/>
      <c r="L818" s="404"/>
      <c r="M818" s="310"/>
      <c r="N818" s="68"/>
      <c r="P818" s="67"/>
    </row>
    <row r="819" spans="1:16" ht="12.75" customHeight="1">
      <c r="A819" s="781" t="s">
        <v>16</v>
      </c>
      <c r="B819" s="782"/>
      <c r="C819" s="517">
        <f>SUM(H819:J819)</f>
        <v>0</v>
      </c>
      <c r="D819" s="408"/>
      <c r="E819" s="409"/>
      <c r="F819" s="114"/>
      <c r="G819" s="114"/>
      <c r="H819" s="110"/>
      <c r="I819" s="111"/>
      <c r="J819" s="111"/>
      <c r="K819" s="111"/>
      <c r="L819" s="404"/>
      <c r="M819" s="310"/>
      <c r="N819" s="68"/>
      <c r="P819" s="67"/>
    </row>
    <row r="820" spans="1:16" ht="0.75" customHeight="1">
      <c r="A820" s="783" t="s">
        <v>5</v>
      </c>
      <c r="B820" s="784"/>
      <c r="C820" s="531">
        <f>SUM(H820:J820)</f>
        <v>0</v>
      </c>
      <c r="D820" s="382"/>
      <c r="E820" s="383"/>
      <c r="F820" s="104"/>
      <c r="G820" s="104"/>
      <c r="H820" s="441"/>
      <c r="I820" s="148"/>
      <c r="J820" s="148"/>
      <c r="K820" s="148"/>
      <c r="L820" s="436"/>
      <c r="M820" s="206"/>
      <c r="N820" s="68"/>
      <c r="P820" s="67"/>
    </row>
    <row r="821" spans="1:16" ht="69.75" customHeight="1">
      <c r="A821" s="380" t="s">
        <v>216</v>
      </c>
      <c r="B821" s="317" t="s">
        <v>722</v>
      </c>
      <c r="C821" s="571"/>
      <c r="D821" s="574"/>
      <c r="E821" s="575"/>
      <c r="F821" s="287"/>
      <c r="G821" s="287"/>
      <c r="H821" s="558"/>
      <c r="I821" s="250"/>
      <c r="J821" s="250"/>
      <c r="K821" s="237"/>
      <c r="L821" s="559"/>
      <c r="M821" s="253"/>
      <c r="N821" s="68"/>
      <c r="P821" s="67"/>
    </row>
    <row r="822" spans="1:16" ht="12.75">
      <c r="A822" s="781" t="s">
        <v>47</v>
      </c>
      <c r="B822" s="782"/>
      <c r="C822" s="535" t="e">
        <f aca="true" t="shared" si="118" ref="C822:L822">SUM(C823:C827)</f>
        <v>#REF!</v>
      </c>
      <c r="D822" s="445"/>
      <c r="E822" s="446"/>
      <c r="F822" s="153"/>
      <c r="G822" s="153"/>
      <c r="H822" s="267">
        <f>SUM(H823:H827)</f>
        <v>350.192</v>
      </c>
      <c r="I822" s="153" t="e">
        <f t="shared" si="118"/>
        <v>#REF!</v>
      </c>
      <c r="J822" s="153" t="e">
        <f t="shared" si="118"/>
        <v>#REF!</v>
      </c>
      <c r="K822" s="153">
        <f t="shared" si="118"/>
        <v>350.192</v>
      </c>
      <c r="L822" s="390">
        <f t="shared" si="118"/>
        <v>350.192</v>
      </c>
      <c r="M822" s="310"/>
      <c r="N822" s="68"/>
      <c r="P822" s="67"/>
    </row>
    <row r="823" spans="1:16" ht="12.75" customHeight="1">
      <c r="A823" s="781" t="s">
        <v>7</v>
      </c>
      <c r="B823" s="782"/>
      <c r="C823" s="535" t="e">
        <f>SUM(H823:J823)</f>
        <v>#REF!</v>
      </c>
      <c r="D823" s="445"/>
      <c r="E823" s="446"/>
      <c r="F823" s="153"/>
      <c r="G823" s="153"/>
      <c r="H823" s="267">
        <f>H8030</f>
        <v>0</v>
      </c>
      <c r="I823" s="153" t="e">
        <f>I830+#REF!</f>
        <v>#REF!</v>
      </c>
      <c r="J823" s="153" t="e">
        <f>J830+#REF!</f>
        <v>#REF!</v>
      </c>
      <c r="K823" s="153">
        <f aca="true" t="shared" si="119" ref="K823:L825">K830</f>
        <v>0</v>
      </c>
      <c r="L823" s="390">
        <f t="shared" si="119"/>
        <v>0</v>
      </c>
      <c r="M823" s="310"/>
      <c r="N823" s="68"/>
      <c r="P823" s="67"/>
    </row>
    <row r="824" spans="1:16" ht="12.75" customHeight="1">
      <c r="A824" s="781" t="s">
        <v>14</v>
      </c>
      <c r="B824" s="782"/>
      <c r="C824" s="535" t="e">
        <f>SUM(H824:J824)</f>
        <v>#REF!</v>
      </c>
      <c r="D824" s="445"/>
      <c r="E824" s="446"/>
      <c r="F824" s="153"/>
      <c r="G824" s="153"/>
      <c r="H824" s="267">
        <f>H831</f>
        <v>350.192</v>
      </c>
      <c r="I824" s="153" t="e">
        <f>I831+#REF!</f>
        <v>#REF!</v>
      </c>
      <c r="J824" s="153" t="e">
        <f>J831+#REF!</f>
        <v>#REF!</v>
      </c>
      <c r="K824" s="153">
        <f t="shared" si="119"/>
        <v>350.192</v>
      </c>
      <c r="L824" s="390">
        <f t="shared" si="119"/>
        <v>350.192</v>
      </c>
      <c r="M824" s="310"/>
      <c r="N824" s="68"/>
      <c r="P824" s="67"/>
    </row>
    <row r="825" spans="1:16" ht="12.75" customHeight="1">
      <c r="A825" s="781" t="s">
        <v>15</v>
      </c>
      <c r="B825" s="782"/>
      <c r="C825" s="535" t="e">
        <f>SUM(H825:J825)</f>
        <v>#REF!</v>
      </c>
      <c r="D825" s="445"/>
      <c r="E825" s="446"/>
      <c r="F825" s="153"/>
      <c r="G825" s="153"/>
      <c r="H825" s="267">
        <f>H832</f>
        <v>0</v>
      </c>
      <c r="I825" s="153" t="e">
        <f>I832+#REF!</f>
        <v>#REF!</v>
      </c>
      <c r="J825" s="153" t="e">
        <f>J832+#REF!</f>
        <v>#REF!</v>
      </c>
      <c r="K825" s="153">
        <f t="shared" si="119"/>
        <v>0</v>
      </c>
      <c r="L825" s="390">
        <f t="shared" si="119"/>
        <v>0</v>
      </c>
      <c r="M825" s="310"/>
      <c r="N825" s="68"/>
      <c r="P825" s="67"/>
    </row>
    <row r="826" spans="1:16" ht="12.75" customHeight="1">
      <c r="A826" s="781" t="s">
        <v>16</v>
      </c>
      <c r="B826" s="782"/>
      <c r="C826" s="535">
        <f>SUM(H826:J826)</f>
        <v>0</v>
      </c>
      <c r="D826" s="445"/>
      <c r="E826" s="446"/>
      <c r="F826" s="153"/>
      <c r="G826" s="153"/>
      <c r="H826" s="267"/>
      <c r="I826" s="153"/>
      <c r="J826" s="153"/>
      <c r="K826" s="153"/>
      <c r="L826" s="390"/>
      <c r="M826" s="310"/>
      <c r="N826" s="68"/>
      <c r="P826" s="67"/>
    </row>
    <row r="827" spans="1:16" ht="12.75" customHeight="1">
      <c r="A827" s="783" t="s">
        <v>5</v>
      </c>
      <c r="B827" s="784"/>
      <c r="C827" s="536">
        <f>SUM(H827:J827)</f>
        <v>0</v>
      </c>
      <c r="D827" s="447"/>
      <c r="E827" s="448"/>
      <c r="F827" s="154"/>
      <c r="G827" s="154"/>
      <c r="H827" s="460"/>
      <c r="I827" s="154"/>
      <c r="J827" s="154"/>
      <c r="K827" s="154"/>
      <c r="L827" s="423"/>
      <c r="M827" s="311"/>
      <c r="N827" s="68"/>
      <c r="P827" s="67"/>
    </row>
    <row r="828" spans="1:16" ht="51" customHeight="1">
      <c r="A828" s="380" t="s">
        <v>218</v>
      </c>
      <c r="B828" s="317" t="s">
        <v>219</v>
      </c>
      <c r="C828" s="516"/>
      <c r="D828" s="382"/>
      <c r="E828" s="383"/>
      <c r="F828" s="104"/>
      <c r="G828" s="104"/>
      <c r="H828" s="384"/>
      <c r="I828" s="105"/>
      <c r="J828" s="105"/>
      <c r="K828" s="105"/>
      <c r="L828" s="403"/>
      <c r="M828" s="915" t="s">
        <v>720</v>
      </c>
      <c r="N828" s="68"/>
      <c r="P828" s="67"/>
    </row>
    <row r="829" spans="1:16" ht="12.75">
      <c r="A829" s="781" t="s">
        <v>47</v>
      </c>
      <c r="B829" s="782"/>
      <c r="C829" s="517">
        <f aca="true" t="shared" si="120" ref="C829:L829">SUM(C830:C832)</f>
        <v>350.192</v>
      </c>
      <c r="D829" s="388"/>
      <c r="E829" s="389"/>
      <c r="F829" s="111"/>
      <c r="G829" s="111"/>
      <c r="H829" s="110">
        <f t="shared" si="120"/>
        <v>350.192</v>
      </c>
      <c r="I829" s="111">
        <f t="shared" si="120"/>
        <v>0</v>
      </c>
      <c r="J829" s="111">
        <f t="shared" si="120"/>
        <v>0</v>
      </c>
      <c r="K829" s="111">
        <f t="shared" si="120"/>
        <v>350.192</v>
      </c>
      <c r="L829" s="404">
        <f t="shared" si="120"/>
        <v>350.192</v>
      </c>
      <c r="M829" s="916"/>
      <c r="N829" s="68"/>
      <c r="P829" s="67"/>
    </row>
    <row r="830" spans="1:16" ht="12.75" customHeight="1">
      <c r="A830" s="781" t="s">
        <v>7</v>
      </c>
      <c r="B830" s="782"/>
      <c r="C830" s="517">
        <f>SUM(H830:J830)</f>
        <v>0</v>
      </c>
      <c r="D830" s="388"/>
      <c r="E830" s="389"/>
      <c r="F830" s="111"/>
      <c r="G830" s="111"/>
      <c r="H830" s="110">
        <v>0</v>
      </c>
      <c r="I830" s="111"/>
      <c r="J830" s="111"/>
      <c r="K830" s="111">
        <v>0</v>
      </c>
      <c r="L830" s="404">
        <v>0</v>
      </c>
      <c r="M830" s="916"/>
      <c r="N830" s="68"/>
      <c r="P830" s="67"/>
    </row>
    <row r="831" spans="1:16" ht="12.75" customHeight="1">
      <c r="A831" s="781" t="s">
        <v>14</v>
      </c>
      <c r="B831" s="782"/>
      <c r="C831" s="517">
        <f>SUM(H831:J831)</f>
        <v>350.192</v>
      </c>
      <c r="D831" s="388"/>
      <c r="E831" s="389"/>
      <c r="F831" s="111"/>
      <c r="G831" s="111"/>
      <c r="H831" s="110">
        <v>350.192</v>
      </c>
      <c r="I831" s="111"/>
      <c r="J831" s="111"/>
      <c r="K831" s="111">
        <v>350.192</v>
      </c>
      <c r="L831" s="404">
        <v>350.192</v>
      </c>
      <c r="M831" s="916"/>
      <c r="N831" s="68"/>
      <c r="P831" s="67"/>
    </row>
    <row r="832" spans="1:16" ht="12.75" customHeight="1">
      <c r="A832" s="781" t="s">
        <v>15</v>
      </c>
      <c r="B832" s="782"/>
      <c r="C832" s="517">
        <f>SUM(H832:J832)</f>
        <v>0</v>
      </c>
      <c r="D832" s="408"/>
      <c r="E832" s="409"/>
      <c r="F832" s="114"/>
      <c r="G832" s="114"/>
      <c r="H832" s="110"/>
      <c r="I832" s="111"/>
      <c r="J832" s="111"/>
      <c r="K832" s="111"/>
      <c r="L832" s="404"/>
      <c r="M832" s="910"/>
      <c r="N832" s="68"/>
      <c r="P832" s="67"/>
    </row>
    <row r="833" spans="1:16" ht="39.75">
      <c r="A833" s="537" t="s">
        <v>723</v>
      </c>
      <c r="B833" s="257" t="s">
        <v>724</v>
      </c>
      <c r="C833" s="258">
        <f>C839+C854+C885</f>
        <v>16608.50384</v>
      </c>
      <c r="D833" s="449"/>
      <c r="E833" s="450"/>
      <c r="F833" s="155"/>
      <c r="G833" s="155"/>
      <c r="H833" s="556"/>
      <c r="I833" s="259"/>
      <c r="J833" s="260"/>
      <c r="K833" s="231"/>
      <c r="L833" s="439"/>
      <c r="M833" s="261"/>
      <c r="N833" s="68"/>
      <c r="P833" s="67"/>
    </row>
    <row r="834" spans="1:16" ht="12.75">
      <c r="A834" s="858" t="s">
        <v>47</v>
      </c>
      <c r="B834" s="859"/>
      <c r="C834" s="265"/>
      <c r="D834" s="445"/>
      <c r="E834" s="446"/>
      <c r="F834" s="153">
        <f>SUM(F835:F837)</f>
        <v>16631.7</v>
      </c>
      <c r="G834" s="153">
        <f>SUM(G835:G837)</f>
        <v>16631.7</v>
      </c>
      <c r="H834" s="267">
        <f>H839+H854+H885</f>
        <v>13891.94128</v>
      </c>
      <c r="I834" s="259">
        <f>I839+I854+I885</f>
        <v>1358.28128</v>
      </c>
      <c r="J834" s="260">
        <f>J839+J854+J885</f>
        <v>1358.28128</v>
      </c>
      <c r="K834" s="153">
        <f>K839+K854+K885</f>
        <v>13891.93228</v>
      </c>
      <c r="L834" s="390">
        <f>L839+L854+L885</f>
        <v>13891.93228</v>
      </c>
      <c r="M834" s="249"/>
      <c r="N834" s="68"/>
      <c r="P834" s="67"/>
    </row>
    <row r="835" spans="1:16" ht="12.75">
      <c r="A835" s="858" t="s">
        <v>7</v>
      </c>
      <c r="B835" s="859"/>
      <c r="C835" s="265"/>
      <c r="D835" s="445"/>
      <c r="E835" s="446"/>
      <c r="F835" s="153">
        <f>F840</f>
        <v>6196.7</v>
      </c>
      <c r="G835" s="153">
        <f>G840</f>
        <v>6196.7</v>
      </c>
      <c r="H835" s="267">
        <f>H840+H855+H886</f>
        <v>5622.3</v>
      </c>
      <c r="I835" s="259"/>
      <c r="J835" s="260"/>
      <c r="K835" s="153">
        <f aca="true" t="shared" si="121" ref="K835:L837">K840+K855+K886</f>
        <v>5622.3</v>
      </c>
      <c r="L835" s="576">
        <f t="shared" si="121"/>
        <v>5622.3</v>
      </c>
      <c r="M835" s="249"/>
      <c r="N835" s="68"/>
      <c r="P835" s="67"/>
    </row>
    <row r="836" spans="1:16" ht="12.75">
      <c r="A836" s="858" t="s">
        <v>14</v>
      </c>
      <c r="B836" s="859"/>
      <c r="C836" s="265"/>
      <c r="D836" s="445"/>
      <c r="E836" s="446"/>
      <c r="F836" s="153">
        <f>F841+F856+F887</f>
        <v>10435</v>
      </c>
      <c r="G836" s="153">
        <f>G841+G856+G887</f>
        <v>10435</v>
      </c>
      <c r="H836" s="267">
        <f>H841+H856+H887</f>
        <v>8269.64128</v>
      </c>
      <c r="I836" s="259"/>
      <c r="J836" s="260"/>
      <c r="K836" s="153">
        <f t="shared" si="121"/>
        <v>8269.63228</v>
      </c>
      <c r="L836" s="390">
        <f t="shared" si="121"/>
        <v>8269.63228</v>
      </c>
      <c r="M836" s="249"/>
      <c r="N836" s="68"/>
      <c r="P836" s="67"/>
    </row>
    <row r="837" spans="1:16" ht="12.75" customHeight="1">
      <c r="A837" s="860" t="s">
        <v>15</v>
      </c>
      <c r="B837" s="861"/>
      <c r="C837" s="265"/>
      <c r="D837" s="447"/>
      <c r="E837" s="448"/>
      <c r="F837" s="154">
        <v>0</v>
      </c>
      <c r="G837" s="154">
        <v>0</v>
      </c>
      <c r="H837" s="460">
        <f>H842+H857+H888</f>
        <v>0</v>
      </c>
      <c r="I837" s="259"/>
      <c r="J837" s="260"/>
      <c r="K837" s="154">
        <f t="shared" si="121"/>
        <v>0</v>
      </c>
      <c r="L837" s="423">
        <f t="shared" si="121"/>
        <v>0</v>
      </c>
      <c r="M837" s="249"/>
      <c r="N837" s="68"/>
      <c r="P837" s="67"/>
    </row>
    <row r="838" spans="1:16" ht="44.25" customHeight="1">
      <c r="A838" s="380" t="s">
        <v>725</v>
      </c>
      <c r="B838" s="317" t="s">
        <v>726</v>
      </c>
      <c r="C838" s="577"/>
      <c r="D838" s="572"/>
      <c r="E838" s="573"/>
      <c r="F838" s="250"/>
      <c r="G838" s="250"/>
      <c r="H838" s="558"/>
      <c r="I838" s="237"/>
      <c r="J838" s="237"/>
      <c r="K838" s="237"/>
      <c r="L838" s="559"/>
      <c r="M838" s="578"/>
      <c r="N838" s="68"/>
      <c r="P838" s="67"/>
    </row>
    <row r="839" spans="1:16" ht="12.75" customHeight="1">
      <c r="A839" s="768" t="s">
        <v>47</v>
      </c>
      <c r="B839" s="769"/>
      <c r="C839" s="535">
        <f aca="true" t="shared" si="122" ref="C839:L839">SUM(C840:C844)</f>
        <v>5622.3</v>
      </c>
      <c r="D839" s="445"/>
      <c r="E839" s="446"/>
      <c r="F839" s="153">
        <f>SUM(F840:F842)</f>
        <v>6196.7</v>
      </c>
      <c r="G839" s="153">
        <f>SUM(G840:G842)</f>
        <v>6196.7</v>
      </c>
      <c r="H839" s="267">
        <f t="shared" si="122"/>
        <v>5622.3</v>
      </c>
      <c r="I839" s="153">
        <f t="shared" si="122"/>
        <v>0</v>
      </c>
      <c r="J839" s="153">
        <f t="shared" si="122"/>
        <v>0</v>
      </c>
      <c r="K839" s="153">
        <f t="shared" si="122"/>
        <v>5622.3</v>
      </c>
      <c r="L839" s="390">
        <f t="shared" si="122"/>
        <v>5622.3</v>
      </c>
      <c r="M839" s="310"/>
      <c r="N839" s="68"/>
      <c r="P839" s="67"/>
    </row>
    <row r="840" spans="1:16" ht="12.75" customHeight="1">
      <c r="A840" s="768" t="s">
        <v>7</v>
      </c>
      <c r="B840" s="769"/>
      <c r="C840" s="535">
        <f>SUM(H840:J840)</f>
        <v>5622.3</v>
      </c>
      <c r="D840" s="445"/>
      <c r="E840" s="446"/>
      <c r="F840" s="153">
        <f>F848</f>
        <v>6196.7</v>
      </c>
      <c r="G840" s="153">
        <f>G848</f>
        <v>6196.7</v>
      </c>
      <c r="H840" s="267">
        <f aca="true" t="shared" si="123" ref="H840:L842">H848</f>
        <v>5622.3</v>
      </c>
      <c r="I840" s="153">
        <f t="shared" si="123"/>
        <v>0</v>
      </c>
      <c r="J840" s="153">
        <f t="shared" si="123"/>
        <v>0</v>
      </c>
      <c r="K840" s="153">
        <f>K848</f>
        <v>5622.3</v>
      </c>
      <c r="L840" s="390">
        <f t="shared" si="123"/>
        <v>5622.3</v>
      </c>
      <c r="M840" s="310"/>
      <c r="N840" s="68"/>
      <c r="P840" s="67"/>
    </row>
    <row r="841" spans="1:16" ht="12.75" customHeight="1">
      <c r="A841" s="768" t="s">
        <v>14</v>
      </c>
      <c r="B841" s="769"/>
      <c r="C841" s="535">
        <f>SUM(H841:J841)</f>
        <v>0</v>
      </c>
      <c r="D841" s="445"/>
      <c r="E841" s="446"/>
      <c r="F841" s="153">
        <v>0</v>
      </c>
      <c r="G841" s="153">
        <v>0</v>
      </c>
      <c r="H841" s="267">
        <f t="shared" si="123"/>
        <v>0</v>
      </c>
      <c r="I841" s="153">
        <f t="shared" si="123"/>
        <v>0</v>
      </c>
      <c r="J841" s="153">
        <f t="shared" si="123"/>
        <v>0</v>
      </c>
      <c r="K841" s="153">
        <f t="shared" si="123"/>
        <v>0</v>
      </c>
      <c r="L841" s="390">
        <f t="shared" si="123"/>
        <v>0</v>
      </c>
      <c r="M841" s="310"/>
      <c r="N841" s="68"/>
      <c r="P841" s="67"/>
    </row>
    <row r="842" spans="1:16" ht="12.75" customHeight="1">
      <c r="A842" s="768" t="s">
        <v>15</v>
      </c>
      <c r="B842" s="769"/>
      <c r="C842" s="535">
        <f>SUM(H842:J842)</f>
        <v>0</v>
      </c>
      <c r="D842" s="445"/>
      <c r="E842" s="446"/>
      <c r="F842" s="153">
        <v>0</v>
      </c>
      <c r="G842" s="153">
        <v>0</v>
      </c>
      <c r="H842" s="267">
        <f t="shared" si="123"/>
        <v>0</v>
      </c>
      <c r="I842" s="153">
        <f t="shared" si="123"/>
        <v>0</v>
      </c>
      <c r="J842" s="153">
        <f t="shared" si="123"/>
        <v>0</v>
      </c>
      <c r="K842" s="153">
        <f t="shared" si="123"/>
        <v>0</v>
      </c>
      <c r="L842" s="390">
        <f t="shared" si="123"/>
        <v>0</v>
      </c>
      <c r="M842" s="310"/>
      <c r="N842" s="68"/>
      <c r="P842" s="67"/>
    </row>
    <row r="843" spans="1:16" ht="12.75" customHeight="1">
      <c r="A843" s="768" t="s">
        <v>16</v>
      </c>
      <c r="B843" s="769"/>
      <c r="C843" s="535">
        <f>SUM(H843:J843)</f>
        <v>0</v>
      </c>
      <c r="D843" s="445"/>
      <c r="E843" s="446"/>
      <c r="F843" s="153"/>
      <c r="G843" s="153"/>
      <c r="H843" s="267">
        <f>H851</f>
        <v>0</v>
      </c>
      <c r="I843" s="153"/>
      <c r="J843" s="153"/>
      <c r="K843" s="153"/>
      <c r="L843" s="390"/>
      <c r="M843" s="310"/>
      <c r="N843" s="68"/>
      <c r="P843" s="67"/>
    </row>
    <row r="844" spans="1:16" ht="12.75" customHeight="1">
      <c r="A844" s="795" t="s">
        <v>5</v>
      </c>
      <c r="B844" s="796"/>
      <c r="C844" s="536">
        <f>SUM(H844:J844)</f>
        <v>0</v>
      </c>
      <c r="D844" s="447"/>
      <c r="E844" s="448"/>
      <c r="F844" s="154"/>
      <c r="G844" s="154"/>
      <c r="H844" s="460">
        <f>H852</f>
        <v>0</v>
      </c>
      <c r="I844" s="154"/>
      <c r="J844" s="154"/>
      <c r="K844" s="154"/>
      <c r="L844" s="423"/>
      <c r="M844" s="311"/>
      <c r="N844" s="68"/>
      <c r="P844" s="67"/>
    </row>
    <row r="845" spans="1:16" ht="72.75" customHeight="1">
      <c r="A845" s="427"/>
      <c r="B845" s="150" t="s">
        <v>727</v>
      </c>
      <c r="C845" s="122"/>
      <c r="D845" s="382"/>
      <c r="E845" s="383"/>
      <c r="F845" s="104"/>
      <c r="G845" s="104"/>
      <c r="H845" s="550" t="s">
        <v>560</v>
      </c>
      <c r="I845" s="146"/>
      <c r="J845" s="146"/>
      <c r="K845" s="146" t="s">
        <v>560</v>
      </c>
      <c r="L845" s="429" t="s">
        <v>560</v>
      </c>
      <c r="M845" s="551" t="s">
        <v>560</v>
      </c>
      <c r="N845" s="68"/>
      <c r="P845" s="67"/>
    </row>
    <row r="846" spans="1:16" ht="62.25" customHeight="1">
      <c r="A846" s="380" t="s">
        <v>728</v>
      </c>
      <c r="B846" s="317" t="s">
        <v>434</v>
      </c>
      <c r="C846" s="577"/>
      <c r="D846" s="388">
        <v>813</v>
      </c>
      <c r="E846" s="389" t="s">
        <v>867</v>
      </c>
      <c r="F846" s="287"/>
      <c r="G846" s="287"/>
      <c r="H846" s="558"/>
      <c r="I846" s="237"/>
      <c r="J846" s="237"/>
      <c r="K846" s="237"/>
      <c r="L846" s="559"/>
      <c r="M846" s="905" t="s">
        <v>729</v>
      </c>
      <c r="N846" s="68"/>
      <c r="P846" s="67"/>
    </row>
    <row r="847" spans="1:16" ht="12.75" customHeight="1">
      <c r="A847" s="768" t="s">
        <v>47</v>
      </c>
      <c r="B847" s="769"/>
      <c r="C847" s="517">
        <f>SUM(C848:C852)</f>
        <v>5622.3</v>
      </c>
      <c r="D847" s="388"/>
      <c r="E847" s="389"/>
      <c r="F847" s="111">
        <f>SUM(F848)</f>
        <v>6196.7</v>
      </c>
      <c r="G847" s="111">
        <f>SUM(G848)</f>
        <v>6196.7</v>
      </c>
      <c r="H847" s="110">
        <f>SUM(H848:H852)</f>
        <v>5622.3</v>
      </c>
      <c r="I847" s="111">
        <f>SUM(I848:I852)</f>
        <v>0</v>
      </c>
      <c r="J847" s="111">
        <f>SUM(J848:J852)</f>
        <v>0</v>
      </c>
      <c r="K847" s="111">
        <f>SUM(K848:K852)</f>
        <v>5622.3</v>
      </c>
      <c r="L847" s="404">
        <f>SUM(L848:L850)</f>
        <v>5622.3</v>
      </c>
      <c r="M847" s="906"/>
      <c r="N847" s="68"/>
      <c r="P847" s="67"/>
    </row>
    <row r="848" spans="1:16" ht="12.75" customHeight="1">
      <c r="A848" s="768" t="s">
        <v>7</v>
      </c>
      <c r="B848" s="769"/>
      <c r="C848" s="517">
        <f>SUM(H848:J848)</f>
        <v>5622.3</v>
      </c>
      <c r="D848" s="388"/>
      <c r="E848" s="389"/>
      <c r="F848" s="111">
        <v>6196.7</v>
      </c>
      <c r="G848" s="111">
        <v>6196.7</v>
      </c>
      <c r="H848" s="110">
        <v>5622.3</v>
      </c>
      <c r="I848" s="111"/>
      <c r="J848" s="111"/>
      <c r="K848" s="111">
        <v>5622.3</v>
      </c>
      <c r="L848" s="404">
        <v>5622.3</v>
      </c>
      <c r="M848" s="906"/>
      <c r="N848" s="68"/>
      <c r="P848" s="67"/>
    </row>
    <row r="849" spans="1:16" ht="12.75" customHeight="1">
      <c r="A849" s="768" t="s">
        <v>14</v>
      </c>
      <c r="B849" s="769"/>
      <c r="C849" s="517">
        <f>SUM(H849:J849)</f>
        <v>0</v>
      </c>
      <c r="D849" s="388"/>
      <c r="E849" s="389"/>
      <c r="F849" s="111"/>
      <c r="G849" s="111"/>
      <c r="H849" s="110"/>
      <c r="I849" s="111"/>
      <c r="J849" s="111"/>
      <c r="K849" s="111"/>
      <c r="L849" s="404"/>
      <c r="M849" s="906"/>
      <c r="N849" s="68"/>
      <c r="P849" s="67"/>
    </row>
    <row r="850" spans="1:16" ht="12.75" customHeight="1">
      <c r="A850" s="768" t="s">
        <v>15</v>
      </c>
      <c r="B850" s="769"/>
      <c r="C850" s="517">
        <f>SUM(H850:J850)</f>
        <v>0</v>
      </c>
      <c r="D850" s="388"/>
      <c r="E850" s="389"/>
      <c r="F850" s="111"/>
      <c r="G850" s="111"/>
      <c r="H850" s="110"/>
      <c r="I850" s="111"/>
      <c r="J850" s="111"/>
      <c r="K850" s="111"/>
      <c r="L850" s="404"/>
      <c r="M850" s="906"/>
      <c r="N850" s="68"/>
      <c r="P850" s="67"/>
    </row>
    <row r="851" spans="1:16" ht="12.75" customHeight="1">
      <c r="A851" s="768" t="s">
        <v>16</v>
      </c>
      <c r="B851" s="769"/>
      <c r="C851" s="517">
        <f>SUM(H851:J851)</f>
        <v>0</v>
      </c>
      <c r="D851" s="388"/>
      <c r="E851" s="389"/>
      <c r="F851" s="111"/>
      <c r="G851" s="111"/>
      <c r="H851" s="110"/>
      <c r="I851" s="111"/>
      <c r="J851" s="111"/>
      <c r="K851" s="111"/>
      <c r="L851" s="404"/>
      <c r="M851" s="906"/>
      <c r="N851" s="68"/>
      <c r="P851" s="67"/>
    </row>
    <row r="852" spans="1:16" ht="12.75" customHeight="1">
      <c r="A852" s="795" t="s">
        <v>5</v>
      </c>
      <c r="B852" s="796"/>
      <c r="C852" s="151">
        <f>SUM(H852:J852)</f>
        <v>0</v>
      </c>
      <c r="D852" s="408"/>
      <c r="E852" s="409"/>
      <c r="F852" s="114"/>
      <c r="G852" s="114"/>
      <c r="H852" s="113"/>
      <c r="I852" s="114"/>
      <c r="J852" s="114"/>
      <c r="K852" s="114"/>
      <c r="L852" s="410"/>
      <c r="M852" s="909"/>
      <c r="N852" s="68"/>
      <c r="P852" s="67"/>
    </row>
    <row r="853" spans="1:16" ht="29.25" customHeight="1">
      <c r="A853" s="380" t="s">
        <v>731</v>
      </c>
      <c r="B853" s="317" t="s">
        <v>436</v>
      </c>
      <c r="C853" s="577"/>
      <c r="D853" s="572"/>
      <c r="E853" s="573"/>
      <c r="F853" s="250"/>
      <c r="G853" s="250"/>
      <c r="H853" s="558"/>
      <c r="I853" s="237"/>
      <c r="J853" s="237"/>
      <c r="K853" s="237"/>
      <c r="L853" s="559"/>
      <c r="M853" s="240"/>
      <c r="N853" s="68"/>
      <c r="P853" s="67"/>
    </row>
    <row r="854" spans="1:16" ht="12.75" customHeight="1">
      <c r="A854" s="768" t="s">
        <v>47</v>
      </c>
      <c r="B854" s="769"/>
      <c r="C854" s="535">
        <f aca="true" t="shared" si="124" ref="C854:L854">SUM(C855:C859)</f>
        <v>4174.84384</v>
      </c>
      <c r="D854" s="445"/>
      <c r="E854" s="446"/>
      <c r="F854" s="153">
        <f>SUM(F855:F857)</f>
        <v>700</v>
      </c>
      <c r="G854" s="153">
        <f>SUM(G855:G857)</f>
        <v>700</v>
      </c>
      <c r="H854" s="267">
        <f t="shared" si="124"/>
        <v>1458.28128</v>
      </c>
      <c r="I854" s="153">
        <f t="shared" si="124"/>
        <v>1358.28128</v>
      </c>
      <c r="J854" s="153">
        <f t="shared" si="124"/>
        <v>1358.28128</v>
      </c>
      <c r="K854" s="153">
        <f t="shared" si="124"/>
        <v>1458.27228</v>
      </c>
      <c r="L854" s="390">
        <f t="shared" si="124"/>
        <v>1458.27228</v>
      </c>
      <c r="M854" s="310"/>
      <c r="N854" s="68"/>
      <c r="P854" s="67"/>
    </row>
    <row r="855" spans="1:16" ht="12.75" customHeight="1">
      <c r="A855" s="768" t="s">
        <v>7</v>
      </c>
      <c r="B855" s="769"/>
      <c r="C855" s="535">
        <f>SUM(H855:J855)</f>
        <v>0</v>
      </c>
      <c r="D855" s="445"/>
      <c r="E855" s="446"/>
      <c r="F855" s="153">
        <v>0</v>
      </c>
      <c r="G855" s="153">
        <v>0</v>
      </c>
      <c r="H855" s="267">
        <f aca="true" t="shared" si="125" ref="H855:L857">H864+H871+H879</f>
        <v>0</v>
      </c>
      <c r="I855" s="153">
        <f t="shared" si="125"/>
        <v>0</v>
      </c>
      <c r="J855" s="153">
        <f t="shared" si="125"/>
        <v>0</v>
      </c>
      <c r="K855" s="153">
        <f t="shared" si="125"/>
        <v>0</v>
      </c>
      <c r="L855" s="390">
        <f t="shared" si="125"/>
        <v>0</v>
      </c>
      <c r="M855" s="310"/>
      <c r="N855" s="68"/>
      <c r="P855" s="67"/>
    </row>
    <row r="856" spans="1:16" ht="12.75" customHeight="1">
      <c r="A856" s="768" t="s">
        <v>14</v>
      </c>
      <c r="B856" s="769"/>
      <c r="C856" s="535">
        <f>SUM(H856:J856)</f>
        <v>4174.84384</v>
      </c>
      <c r="D856" s="445"/>
      <c r="E856" s="446"/>
      <c r="F856" s="153">
        <f>F865+F872</f>
        <v>700</v>
      </c>
      <c r="G856" s="153">
        <f>G865+G872</f>
        <v>700</v>
      </c>
      <c r="H856" s="267">
        <f t="shared" si="125"/>
        <v>1458.28128</v>
      </c>
      <c r="I856" s="153">
        <f t="shared" si="125"/>
        <v>1358.28128</v>
      </c>
      <c r="J856" s="153">
        <f t="shared" si="125"/>
        <v>1358.28128</v>
      </c>
      <c r="K856" s="153">
        <f t="shared" si="125"/>
        <v>1458.27228</v>
      </c>
      <c r="L856" s="390">
        <f t="shared" si="125"/>
        <v>1458.27228</v>
      </c>
      <c r="M856" s="310"/>
      <c r="N856" s="68"/>
      <c r="P856" s="67"/>
    </row>
    <row r="857" spans="1:16" ht="12.75" customHeight="1">
      <c r="A857" s="768" t="s">
        <v>15</v>
      </c>
      <c r="B857" s="769"/>
      <c r="C857" s="535">
        <f>SUM(H857:J857)</f>
        <v>0</v>
      </c>
      <c r="D857" s="445"/>
      <c r="E857" s="446"/>
      <c r="F857" s="153">
        <v>0</v>
      </c>
      <c r="G857" s="153">
        <v>0</v>
      </c>
      <c r="H857" s="267">
        <f t="shared" si="125"/>
        <v>0</v>
      </c>
      <c r="I857" s="153">
        <f t="shared" si="125"/>
        <v>0</v>
      </c>
      <c r="J857" s="153">
        <f t="shared" si="125"/>
        <v>0</v>
      </c>
      <c r="K857" s="153">
        <f t="shared" si="125"/>
        <v>0</v>
      </c>
      <c r="L857" s="390">
        <f t="shared" si="125"/>
        <v>0</v>
      </c>
      <c r="M857" s="310"/>
      <c r="N857" s="68"/>
      <c r="P857" s="67"/>
    </row>
    <row r="858" spans="1:16" ht="12.75" customHeight="1">
      <c r="A858" s="768" t="s">
        <v>16</v>
      </c>
      <c r="B858" s="769"/>
      <c r="C858" s="535">
        <f>SUM(H858:J858)</f>
        <v>0</v>
      </c>
      <c r="D858" s="445"/>
      <c r="E858" s="446"/>
      <c r="F858" s="153"/>
      <c r="G858" s="153"/>
      <c r="H858" s="267">
        <f>H867+H874+H882</f>
        <v>0</v>
      </c>
      <c r="I858" s="153"/>
      <c r="J858" s="153"/>
      <c r="K858" s="153"/>
      <c r="L858" s="390"/>
      <c r="M858" s="310"/>
      <c r="N858" s="68"/>
      <c r="P858" s="67"/>
    </row>
    <row r="859" spans="1:16" ht="12.75" customHeight="1">
      <c r="A859" s="795" t="s">
        <v>5</v>
      </c>
      <c r="B859" s="796"/>
      <c r="C859" s="536">
        <f>SUM(H859:J859)</f>
        <v>0</v>
      </c>
      <c r="D859" s="447"/>
      <c r="E859" s="448"/>
      <c r="F859" s="154"/>
      <c r="G859" s="154"/>
      <c r="H859" s="460">
        <f>H868+H875+H883</f>
        <v>0</v>
      </c>
      <c r="I859" s="154"/>
      <c r="J859" s="154"/>
      <c r="K859" s="154"/>
      <c r="L859" s="423"/>
      <c r="M859" s="311"/>
      <c r="N859" s="68"/>
      <c r="P859" s="67"/>
    </row>
    <row r="860" spans="1:16" ht="51.75" customHeight="1">
      <c r="A860" s="427"/>
      <c r="B860" s="150" t="s">
        <v>732</v>
      </c>
      <c r="C860" s="122"/>
      <c r="D860" s="405"/>
      <c r="E860" s="406"/>
      <c r="F860" s="115"/>
      <c r="G860" s="115"/>
      <c r="H860" s="550" t="s">
        <v>560</v>
      </c>
      <c r="I860" s="146"/>
      <c r="J860" s="146"/>
      <c r="K860" s="146" t="s">
        <v>560</v>
      </c>
      <c r="L860" s="429" t="s">
        <v>560</v>
      </c>
      <c r="M860" s="551" t="s">
        <v>560</v>
      </c>
      <c r="N860" s="68"/>
      <c r="P860" s="67"/>
    </row>
    <row r="861" spans="1:16" ht="51.75" customHeight="1">
      <c r="A861" s="427"/>
      <c r="B861" s="272" t="s">
        <v>733</v>
      </c>
      <c r="C861" s="122"/>
      <c r="D861" s="405"/>
      <c r="E861" s="406"/>
      <c r="F861" s="115"/>
      <c r="G861" s="115"/>
      <c r="H861" s="550" t="s">
        <v>560</v>
      </c>
      <c r="I861" s="146"/>
      <c r="J861" s="146"/>
      <c r="K861" s="146" t="s">
        <v>560</v>
      </c>
      <c r="L861" s="429" t="s">
        <v>560</v>
      </c>
      <c r="M861" s="551" t="s">
        <v>560</v>
      </c>
      <c r="N861" s="68"/>
      <c r="P861" s="67"/>
    </row>
    <row r="862" spans="1:16" ht="65.25" customHeight="1">
      <c r="A862" s="380" t="s">
        <v>734</v>
      </c>
      <c r="B862" s="317" t="s">
        <v>439</v>
      </c>
      <c r="C862" s="516"/>
      <c r="D862" s="382">
        <v>813</v>
      </c>
      <c r="E862" s="383" t="s">
        <v>868</v>
      </c>
      <c r="F862" s="104"/>
      <c r="G862" s="104"/>
      <c r="H862" s="384"/>
      <c r="I862" s="105"/>
      <c r="J862" s="105"/>
      <c r="K862" s="105"/>
      <c r="L862" s="403"/>
      <c r="M862" s="905" t="s">
        <v>735</v>
      </c>
      <c r="N862" s="68"/>
      <c r="P862" s="67"/>
    </row>
    <row r="863" spans="1:16" ht="12.75">
      <c r="A863" s="768" t="s">
        <v>47</v>
      </c>
      <c r="B863" s="769"/>
      <c r="C863" s="517">
        <f aca="true" t="shared" si="126" ref="C863:L863">SUM(C864:C868)</f>
        <v>4074.8438399999995</v>
      </c>
      <c r="D863" s="388"/>
      <c r="E863" s="389"/>
      <c r="F863" s="111">
        <f>SUM(F864:F866)</f>
        <v>500</v>
      </c>
      <c r="G863" s="111">
        <f>SUM(G864:G866)</f>
        <v>500</v>
      </c>
      <c r="H863" s="110">
        <f t="shared" si="126"/>
        <v>1358.28128</v>
      </c>
      <c r="I863" s="111">
        <f t="shared" si="126"/>
        <v>1358.28128</v>
      </c>
      <c r="J863" s="111">
        <f t="shared" si="126"/>
        <v>1358.28128</v>
      </c>
      <c r="K863" s="111">
        <f t="shared" si="126"/>
        <v>1358.28028</v>
      </c>
      <c r="L863" s="404">
        <f t="shared" si="126"/>
        <v>1358.28028</v>
      </c>
      <c r="M863" s="906"/>
      <c r="N863" s="68"/>
      <c r="P863" s="67"/>
    </row>
    <row r="864" spans="1:16" ht="12.75" customHeight="1">
      <c r="A864" s="768" t="s">
        <v>7</v>
      </c>
      <c r="B864" s="769"/>
      <c r="C864" s="517">
        <f>SUM(H864:J864)</f>
        <v>0</v>
      </c>
      <c r="D864" s="388"/>
      <c r="E864" s="389"/>
      <c r="F864" s="111"/>
      <c r="G864" s="111"/>
      <c r="H864" s="110"/>
      <c r="I864" s="111"/>
      <c r="J864" s="111"/>
      <c r="K864" s="111"/>
      <c r="L864" s="404"/>
      <c r="M864" s="906"/>
      <c r="N864" s="68"/>
      <c r="P864" s="67"/>
    </row>
    <row r="865" spans="1:16" ht="12.75" customHeight="1">
      <c r="A865" s="768" t="s">
        <v>14</v>
      </c>
      <c r="B865" s="769"/>
      <c r="C865" s="517">
        <f>SUM(H865:J865)</f>
        <v>4074.8438399999995</v>
      </c>
      <c r="D865" s="388"/>
      <c r="E865" s="389"/>
      <c r="F865" s="111">
        <v>500</v>
      </c>
      <c r="G865" s="111">
        <v>500</v>
      </c>
      <c r="H865" s="110">
        <v>1358.28128</v>
      </c>
      <c r="I865" s="111">
        <v>1358.28128</v>
      </c>
      <c r="J865" s="111">
        <v>1358.28128</v>
      </c>
      <c r="K865" s="111">
        <v>1358.28028</v>
      </c>
      <c r="L865" s="404">
        <v>1358.28028</v>
      </c>
      <c r="M865" s="906"/>
      <c r="N865" s="68"/>
      <c r="P865" s="67"/>
    </row>
    <row r="866" spans="1:16" ht="12.75" customHeight="1">
      <c r="A866" s="768" t="s">
        <v>15</v>
      </c>
      <c r="B866" s="769"/>
      <c r="C866" s="517">
        <f>SUM(H866:J866)</f>
        <v>0</v>
      </c>
      <c r="D866" s="388"/>
      <c r="E866" s="389"/>
      <c r="F866" s="111"/>
      <c r="G866" s="111"/>
      <c r="H866" s="110"/>
      <c r="I866" s="111"/>
      <c r="J866" s="111"/>
      <c r="K866" s="111"/>
      <c r="L866" s="404"/>
      <c r="M866" s="906"/>
      <c r="N866" s="68"/>
      <c r="P866" s="67"/>
    </row>
    <row r="867" spans="1:16" ht="12.75" customHeight="1">
      <c r="A867" s="768" t="s">
        <v>16</v>
      </c>
      <c r="B867" s="769"/>
      <c r="C867" s="517">
        <f>SUM(H867:J867)</f>
        <v>0</v>
      </c>
      <c r="D867" s="388"/>
      <c r="E867" s="389"/>
      <c r="F867" s="111"/>
      <c r="G867" s="111"/>
      <c r="H867" s="110"/>
      <c r="I867" s="111"/>
      <c r="J867" s="111"/>
      <c r="K867" s="111"/>
      <c r="L867" s="404"/>
      <c r="M867" s="407"/>
      <c r="N867" s="68"/>
      <c r="P867" s="67"/>
    </row>
    <row r="868" spans="1:16" ht="12.75" customHeight="1">
      <c r="A868" s="795" t="s">
        <v>5</v>
      </c>
      <c r="B868" s="796"/>
      <c r="C868" s="151">
        <f>SUM(H868:J868)</f>
        <v>0</v>
      </c>
      <c r="D868" s="408"/>
      <c r="E868" s="409"/>
      <c r="F868" s="114"/>
      <c r="G868" s="114"/>
      <c r="H868" s="113"/>
      <c r="I868" s="114"/>
      <c r="J868" s="114"/>
      <c r="K868" s="114"/>
      <c r="L868" s="410"/>
      <c r="M868" s="411"/>
      <c r="N868" s="68"/>
      <c r="P868" s="67"/>
    </row>
    <row r="869" spans="1:16" ht="49.5" customHeight="1">
      <c r="A869" s="380" t="s">
        <v>736</v>
      </c>
      <c r="B869" s="317" t="s">
        <v>441</v>
      </c>
      <c r="C869" s="516"/>
      <c r="D869" s="382">
        <v>813</v>
      </c>
      <c r="E869" s="383" t="s">
        <v>868</v>
      </c>
      <c r="F869" s="104"/>
      <c r="G869" s="104"/>
      <c r="H869" s="384"/>
      <c r="I869" s="105"/>
      <c r="J869" s="105"/>
      <c r="K869" s="105"/>
      <c r="L869" s="403"/>
      <c r="M869" s="905" t="s">
        <v>735</v>
      </c>
      <c r="N869" s="68"/>
      <c r="P869" s="67"/>
    </row>
    <row r="870" spans="1:16" ht="12.75">
      <c r="A870" s="768" t="s">
        <v>47</v>
      </c>
      <c r="B870" s="769"/>
      <c r="C870" s="517">
        <f aca="true" t="shared" si="127" ref="C870:L870">SUM(C871:C875)</f>
        <v>100</v>
      </c>
      <c r="D870" s="388"/>
      <c r="E870" s="389"/>
      <c r="F870" s="111">
        <f>SUM(F871:F872)</f>
        <v>200</v>
      </c>
      <c r="G870" s="111">
        <f>SUM(G871:G872)</f>
        <v>200</v>
      </c>
      <c r="H870" s="110">
        <f t="shared" si="127"/>
        <v>100</v>
      </c>
      <c r="I870" s="111">
        <f t="shared" si="127"/>
        <v>0</v>
      </c>
      <c r="J870" s="111">
        <f t="shared" si="127"/>
        <v>0</v>
      </c>
      <c r="K870" s="111">
        <f t="shared" si="127"/>
        <v>99.992</v>
      </c>
      <c r="L870" s="404">
        <f t="shared" si="127"/>
        <v>99.992</v>
      </c>
      <c r="M870" s="906"/>
      <c r="N870" s="68"/>
      <c r="P870" s="67"/>
    </row>
    <row r="871" spans="1:16" ht="12.75" customHeight="1">
      <c r="A871" s="768" t="s">
        <v>7</v>
      </c>
      <c r="B871" s="769"/>
      <c r="C871" s="517">
        <f>SUM(H871:J871)</f>
        <v>0</v>
      </c>
      <c r="D871" s="388"/>
      <c r="E871" s="389"/>
      <c r="F871" s="111"/>
      <c r="G871" s="111"/>
      <c r="H871" s="110"/>
      <c r="I871" s="111"/>
      <c r="J871" s="111"/>
      <c r="K871" s="111"/>
      <c r="L871" s="404"/>
      <c r="M871" s="906"/>
      <c r="N871" s="68"/>
      <c r="P871" s="67"/>
    </row>
    <row r="872" spans="1:16" ht="12.75" customHeight="1">
      <c r="A872" s="768" t="s">
        <v>14</v>
      </c>
      <c r="B872" s="769"/>
      <c r="C872" s="517">
        <f>SUM(H872:J872)</f>
        <v>100</v>
      </c>
      <c r="D872" s="388"/>
      <c r="E872" s="389"/>
      <c r="F872" s="111">
        <v>200</v>
      </c>
      <c r="G872" s="111">
        <v>200</v>
      </c>
      <c r="H872" s="110">
        <v>100</v>
      </c>
      <c r="I872" s="111"/>
      <c r="J872" s="111"/>
      <c r="K872" s="111">
        <v>99.992</v>
      </c>
      <c r="L872" s="404">
        <v>99.992</v>
      </c>
      <c r="M872" s="906"/>
      <c r="N872" s="68"/>
      <c r="P872" s="67"/>
    </row>
    <row r="873" spans="1:16" ht="12.75" customHeight="1">
      <c r="A873" s="768" t="s">
        <v>15</v>
      </c>
      <c r="B873" s="769"/>
      <c r="C873" s="517">
        <f>SUM(H873:J873)</f>
        <v>0</v>
      </c>
      <c r="D873" s="388"/>
      <c r="E873" s="389"/>
      <c r="F873" s="111"/>
      <c r="G873" s="111"/>
      <c r="H873" s="110"/>
      <c r="I873" s="111"/>
      <c r="J873" s="111"/>
      <c r="K873" s="111"/>
      <c r="L873" s="404"/>
      <c r="M873" s="906"/>
      <c r="N873" s="68"/>
      <c r="P873" s="67"/>
    </row>
    <row r="874" spans="1:16" ht="12.75" customHeight="1">
      <c r="A874" s="768" t="s">
        <v>16</v>
      </c>
      <c r="B874" s="769"/>
      <c r="C874" s="517">
        <f>SUM(H874:J874)</f>
        <v>0</v>
      </c>
      <c r="D874" s="388"/>
      <c r="E874" s="389"/>
      <c r="F874" s="111"/>
      <c r="G874" s="111"/>
      <c r="H874" s="110"/>
      <c r="I874" s="111"/>
      <c r="J874" s="111"/>
      <c r="K874" s="111"/>
      <c r="L874" s="404"/>
      <c r="M874" s="407"/>
      <c r="N874" s="68"/>
      <c r="P874" s="67"/>
    </row>
    <row r="875" spans="1:16" ht="12.75" customHeight="1">
      <c r="A875" s="795" t="s">
        <v>5</v>
      </c>
      <c r="B875" s="796"/>
      <c r="C875" s="151">
        <f>SUM(H875:J875)</f>
        <v>0</v>
      </c>
      <c r="D875" s="408"/>
      <c r="E875" s="409"/>
      <c r="F875" s="114"/>
      <c r="G875" s="114"/>
      <c r="H875" s="113"/>
      <c r="I875" s="114"/>
      <c r="J875" s="114"/>
      <c r="K875" s="114"/>
      <c r="L875" s="410"/>
      <c r="M875" s="411"/>
      <c r="N875" s="68"/>
      <c r="P875" s="67"/>
    </row>
    <row r="876" spans="1:16" ht="54.75" customHeight="1">
      <c r="A876" s="427"/>
      <c r="B876" s="150" t="s">
        <v>737</v>
      </c>
      <c r="C876" s="122"/>
      <c r="D876" s="464"/>
      <c r="E876" s="532"/>
      <c r="F876" s="121"/>
      <c r="G876" s="121"/>
      <c r="H876" s="550" t="s">
        <v>560</v>
      </c>
      <c r="I876" s="146"/>
      <c r="J876" s="146"/>
      <c r="K876" s="146"/>
      <c r="L876" s="429"/>
      <c r="M876" s="551" t="s">
        <v>560</v>
      </c>
      <c r="N876" s="68"/>
      <c r="P876" s="67"/>
    </row>
    <row r="877" spans="1:16" ht="51" customHeight="1">
      <c r="A877" s="380" t="s">
        <v>738</v>
      </c>
      <c r="B877" s="317" t="s">
        <v>444</v>
      </c>
      <c r="C877" s="516"/>
      <c r="D877" s="382">
        <v>813</v>
      </c>
      <c r="E877" s="383" t="s">
        <v>868</v>
      </c>
      <c r="F877" s="104"/>
      <c r="G877" s="104"/>
      <c r="H877" s="384"/>
      <c r="I877" s="105"/>
      <c r="J877" s="105"/>
      <c r="K877" s="105"/>
      <c r="L877" s="403"/>
      <c r="M877" s="905" t="s">
        <v>735</v>
      </c>
      <c r="N877" s="68"/>
      <c r="P877" s="67"/>
    </row>
    <row r="878" spans="1:16" ht="12.75">
      <c r="A878" s="768" t="s">
        <v>47</v>
      </c>
      <c r="B878" s="769"/>
      <c r="C878" s="517">
        <f>SUM(C879:C883)</f>
        <v>0</v>
      </c>
      <c r="D878" s="388"/>
      <c r="E878" s="389"/>
      <c r="F878" s="111"/>
      <c r="G878" s="111"/>
      <c r="H878" s="110">
        <f>SUM(H879:H883)</f>
        <v>0</v>
      </c>
      <c r="I878" s="111"/>
      <c r="J878" s="111"/>
      <c r="K878" s="111"/>
      <c r="L878" s="404"/>
      <c r="M878" s="906"/>
      <c r="N878" s="68"/>
      <c r="P878" s="67"/>
    </row>
    <row r="879" spans="1:16" ht="12.75" customHeight="1">
      <c r="A879" s="768" t="s">
        <v>7</v>
      </c>
      <c r="B879" s="769"/>
      <c r="C879" s="517">
        <f>SUM(H879:J879)</f>
        <v>0</v>
      </c>
      <c r="D879" s="388"/>
      <c r="E879" s="389"/>
      <c r="F879" s="111"/>
      <c r="G879" s="111"/>
      <c r="H879" s="110"/>
      <c r="I879" s="111"/>
      <c r="J879" s="111"/>
      <c r="K879" s="111"/>
      <c r="L879" s="404"/>
      <c r="M879" s="906"/>
      <c r="N879" s="68"/>
      <c r="P879" s="67"/>
    </row>
    <row r="880" spans="1:16" ht="12.75" customHeight="1">
      <c r="A880" s="768" t="s">
        <v>14</v>
      </c>
      <c r="B880" s="769"/>
      <c r="C880" s="517">
        <f>SUM(H880:J880)</f>
        <v>0</v>
      </c>
      <c r="D880" s="388"/>
      <c r="E880" s="389"/>
      <c r="F880" s="111"/>
      <c r="G880" s="111"/>
      <c r="H880" s="110">
        <v>0</v>
      </c>
      <c r="I880" s="111"/>
      <c r="J880" s="111"/>
      <c r="K880" s="111"/>
      <c r="L880" s="404"/>
      <c r="M880" s="906"/>
      <c r="N880" s="68"/>
      <c r="P880" s="67"/>
    </row>
    <row r="881" spans="1:16" ht="12.75" customHeight="1">
      <c r="A881" s="768" t="s">
        <v>15</v>
      </c>
      <c r="B881" s="769"/>
      <c r="C881" s="517">
        <f>SUM(H881:J881)</f>
        <v>0</v>
      </c>
      <c r="D881" s="388"/>
      <c r="E881" s="389"/>
      <c r="F881" s="111"/>
      <c r="G881" s="111"/>
      <c r="H881" s="110"/>
      <c r="I881" s="111"/>
      <c r="J881" s="111"/>
      <c r="K881" s="111"/>
      <c r="L881" s="404"/>
      <c r="M881" s="906"/>
      <c r="N881" s="68"/>
      <c r="P881" s="67"/>
    </row>
    <row r="882" spans="1:16" ht="12.75" customHeight="1">
      <c r="A882" s="768" t="s">
        <v>16</v>
      </c>
      <c r="B882" s="769"/>
      <c r="C882" s="517">
        <f>SUM(H882:J882)</f>
        <v>0</v>
      </c>
      <c r="D882" s="388"/>
      <c r="E882" s="389"/>
      <c r="F882" s="111"/>
      <c r="G882" s="111"/>
      <c r="H882" s="110"/>
      <c r="I882" s="111"/>
      <c r="J882" s="111"/>
      <c r="K882" s="111"/>
      <c r="L882" s="404"/>
      <c r="M882" s="407"/>
      <c r="N882" s="68"/>
      <c r="P882" s="67"/>
    </row>
    <row r="883" spans="1:16" ht="12.75" customHeight="1">
      <c r="A883" s="795" t="s">
        <v>5</v>
      </c>
      <c r="B883" s="796"/>
      <c r="C883" s="151">
        <f>SUM(H883:J883)</f>
        <v>0</v>
      </c>
      <c r="D883" s="408"/>
      <c r="E883" s="409"/>
      <c r="F883" s="114"/>
      <c r="G883" s="114"/>
      <c r="H883" s="113"/>
      <c r="I883" s="114"/>
      <c r="J883" s="114"/>
      <c r="K883" s="114"/>
      <c r="L883" s="410"/>
      <c r="M883" s="411"/>
      <c r="N883" s="68"/>
      <c r="P883" s="67"/>
    </row>
    <row r="884" spans="1:16" ht="41.25" customHeight="1">
      <c r="A884" s="380" t="s">
        <v>739</v>
      </c>
      <c r="B884" s="317" t="s">
        <v>446</v>
      </c>
      <c r="C884" s="577"/>
      <c r="D884" s="572"/>
      <c r="E884" s="573"/>
      <c r="F884" s="250"/>
      <c r="G884" s="250"/>
      <c r="H884" s="558"/>
      <c r="I884" s="237"/>
      <c r="J884" s="237"/>
      <c r="K884" s="237"/>
      <c r="L884" s="559"/>
      <c r="M884" s="240"/>
      <c r="N884" s="68"/>
      <c r="P884" s="67"/>
    </row>
    <row r="885" spans="1:16" ht="12.75">
      <c r="A885" s="768" t="s">
        <v>47</v>
      </c>
      <c r="B885" s="769"/>
      <c r="C885" s="535">
        <f aca="true" t="shared" si="128" ref="C885:M885">SUM(C886:C890)</f>
        <v>6811.36</v>
      </c>
      <c r="D885" s="445"/>
      <c r="E885" s="446"/>
      <c r="F885" s="153">
        <f>SUM(F886:F887)</f>
        <v>9735</v>
      </c>
      <c r="G885" s="153">
        <f>SUM(G886:G887)</f>
        <v>9735</v>
      </c>
      <c r="H885" s="267">
        <f t="shared" si="128"/>
        <v>6811.36</v>
      </c>
      <c r="I885" s="153">
        <f t="shared" si="128"/>
        <v>0</v>
      </c>
      <c r="J885" s="153">
        <f t="shared" si="128"/>
        <v>0</v>
      </c>
      <c r="K885" s="153">
        <f t="shared" si="128"/>
        <v>6811.36</v>
      </c>
      <c r="L885" s="390">
        <f t="shared" si="128"/>
        <v>6811.36</v>
      </c>
      <c r="M885" s="267">
        <f t="shared" si="128"/>
        <v>0</v>
      </c>
      <c r="N885" s="68"/>
      <c r="P885" s="67"/>
    </row>
    <row r="886" spans="1:16" ht="12.75" customHeight="1">
      <c r="A886" s="768" t="s">
        <v>7</v>
      </c>
      <c r="B886" s="769"/>
      <c r="C886" s="535">
        <f>SUM(H886:J886)</f>
        <v>0</v>
      </c>
      <c r="D886" s="445"/>
      <c r="E886" s="446"/>
      <c r="F886" s="153">
        <v>0</v>
      </c>
      <c r="G886" s="153">
        <v>0</v>
      </c>
      <c r="H886" s="267">
        <f aca="true" t="shared" si="129" ref="H886:L888">H893</f>
        <v>0</v>
      </c>
      <c r="I886" s="153">
        <f t="shared" si="129"/>
        <v>0</v>
      </c>
      <c r="J886" s="153">
        <f t="shared" si="129"/>
        <v>0</v>
      </c>
      <c r="K886" s="153">
        <f t="shared" si="129"/>
        <v>0</v>
      </c>
      <c r="L886" s="390">
        <f t="shared" si="129"/>
        <v>0</v>
      </c>
      <c r="M886" s="310"/>
      <c r="N886" s="68"/>
      <c r="P886" s="67"/>
    </row>
    <row r="887" spans="1:16" ht="12.75" customHeight="1">
      <c r="A887" s="768" t="s">
        <v>14</v>
      </c>
      <c r="B887" s="769"/>
      <c r="C887" s="535">
        <f>SUM(H887:J887)</f>
        <v>6811.36</v>
      </c>
      <c r="D887" s="445"/>
      <c r="E887" s="446"/>
      <c r="F887" s="153">
        <f>F894</f>
        <v>9735</v>
      </c>
      <c r="G887" s="153">
        <f>G894</f>
        <v>9735</v>
      </c>
      <c r="H887" s="267">
        <f t="shared" si="129"/>
        <v>6811.36</v>
      </c>
      <c r="I887" s="153">
        <f t="shared" si="129"/>
        <v>0</v>
      </c>
      <c r="J887" s="153">
        <f t="shared" si="129"/>
        <v>0</v>
      </c>
      <c r="K887" s="153">
        <f t="shared" si="129"/>
        <v>6811.36</v>
      </c>
      <c r="L887" s="390">
        <f t="shared" si="129"/>
        <v>6811.36</v>
      </c>
      <c r="M887" s="310"/>
      <c r="N887" s="68"/>
      <c r="P887" s="67"/>
    </row>
    <row r="888" spans="1:16" ht="12.75" customHeight="1">
      <c r="A888" s="768" t="s">
        <v>15</v>
      </c>
      <c r="B888" s="769"/>
      <c r="C888" s="535">
        <f>SUM(H888:J888)</f>
        <v>0</v>
      </c>
      <c r="D888" s="445"/>
      <c r="E888" s="446"/>
      <c r="F888" s="153">
        <v>0</v>
      </c>
      <c r="G888" s="153">
        <v>0</v>
      </c>
      <c r="H888" s="267">
        <f t="shared" si="129"/>
        <v>0</v>
      </c>
      <c r="I888" s="153">
        <f t="shared" si="129"/>
        <v>0</v>
      </c>
      <c r="J888" s="153">
        <f t="shared" si="129"/>
        <v>0</v>
      </c>
      <c r="K888" s="153">
        <f t="shared" si="129"/>
        <v>0</v>
      </c>
      <c r="L888" s="390">
        <f t="shared" si="129"/>
        <v>0</v>
      </c>
      <c r="M888" s="310"/>
      <c r="N888" s="68"/>
      <c r="P888" s="67"/>
    </row>
    <row r="889" spans="1:16" ht="12.75" customHeight="1">
      <c r="A889" s="768" t="s">
        <v>16</v>
      </c>
      <c r="B889" s="769"/>
      <c r="C889" s="535">
        <f>SUM(H889:J889)</f>
        <v>0</v>
      </c>
      <c r="D889" s="445"/>
      <c r="E889" s="446"/>
      <c r="F889" s="153"/>
      <c r="G889" s="153"/>
      <c r="H889" s="267">
        <f>H896</f>
        <v>0</v>
      </c>
      <c r="I889" s="153"/>
      <c r="J889" s="153"/>
      <c r="K889" s="153"/>
      <c r="L889" s="390"/>
      <c r="M889" s="310"/>
      <c r="N889" s="68"/>
      <c r="P889" s="67"/>
    </row>
    <row r="890" spans="1:16" ht="12.75" customHeight="1">
      <c r="A890" s="795" t="s">
        <v>5</v>
      </c>
      <c r="B890" s="796"/>
      <c r="C890" s="536">
        <f>SUM(H890:J890)</f>
        <v>0</v>
      </c>
      <c r="D890" s="447"/>
      <c r="E890" s="448"/>
      <c r="F890" s="154"/>
      <c r="G890" s="154"/>
      <c r="H890" s="460">
        <f>H897</f>
        <v>0</v>
      </c>
      <c r="I890" s="154"/>
      <c r="J890" s="154"/>
      <c r="K890" s="154"/>
      <c r="L890" s="423"/>
      <c r="M890" s="311"/>
      <c r="N890" s="68"/>
      <c r="P890" s="67"/>
    </row>
    <row r="891" spans="1:16" ht="62.25" customHeight="1">
      <c r="A891" s="380" t="s">
        <v>740</v>
      </c>
      <c r="B891" s="317" t="s">
        <v>741</v>
      </c>
      <c r="C891" s="516"/>
      <c r="D891" s="382">
        <v>813</v>
      </c>
      <c r="E891" s="383" t="s">
        <v>869</v>
      </c>
      <c r="F891" s="104"/>
      <c r="G891" s="104"/>
      <c r="H891" s="384"/>
      <c r="I891" s="105"/>
      <c r="J891" s="105"/>
      <c r="K891" s="105"/>
      <c r="L891" s="403"/>
      <c r="M891" s="905" t="s">
        <v>742</v>
      </c>
      <c r="N891" s="68"/>
      <c r="P891" s="67"/>
    </row>
    <row r="892" spans="1:16" ht="12.75">
      <c r="A892" s="768" t="s">
        <v>47</v>
      </c>
      <c r="B892" s="769"/>
      <c r="C892" s="517">
        <f aca="true" t="shared" si="130" ref="C892:L892">SUM(C893:C897)</f>
        <v>6811.36</v>
      </c>
      <c r="D892" s="388"/>
      <c r="E892" s="389"/>
      <c r="F892" s="111">
        <f>SUM(F894)</f>
        <v>9735</v>
      </c>
      <c r="G892" s="111">
        <f>SUM(G894)</f>
        <v>9735</v>
      </c>
      <c r="H892" s="110">
        <f t="shared" si="130"/>
        <v>6811.36</v>
      </c>
      <c r="I892" s="111">
        <f t="shared" si="130"/>
        <v>0</v>
      </c>
      <c r="J892" s="111">
        <f t="shared" si="130"/>
        <v>0</v>
      </c>
      <c r="K892" s="111">
        <f t="shared" si="130"/>
        <v>6811.36</v>
      </c>
      <c r="L892" s="404">
        <f t="shared" si="130"/>
        <v>6811.36</v>
      </c>
      <c r="M892" s="906"/>
      <c r="N892" s="68"/>
      <c r="P892" s="67"/>
    </row>
    <row r="893" spans="1:16" ht="12.75" customHeight="1">
      <c r="A893" s="768" t="s">
        <v>7</v>
      </c>
      <c r="B893" s="769"/>
      <c r="C893" s="517">
        <f>SUM(H893:J893)</f>
        <v>0</v>
      </c>
      <c r="D893" s="388"/>
      <c r="E893" s="389"/>
      <c r="F893" s="111"/>
      <c r="G893" s="111"/>
      <c r="H893" s="110"/>
      <c r="I893" s="111"/>
      <c r="J893" s="111"/>
      <c r="K893" s="111"/>
      <c r="L893" s="404"/>
      <c r="M893" s="906"/>
      <c r="N893" s="68"/>
      <c r="P893" s="67"/>
    </row>
    <row r="894" spans="1:16" ht="12.75" customHeight="1">
      <c r="A894" s="768" t="s">
        <v>14</v>
      </c>
      <c r="B894" s="769"/>
      <c r="C894" s="517">
        <f>SUM(H894:J894)</f>
        <v>6811.36</v>
      </c>
      <c r="D894" s="388"/>
      <c r="E894" s="389"/>
      <c r="F894" s="111">
        <v>9735</v>
      </c>
      <c r="G894" s="111">
        <v>9735</v>
      </c>
      <c r="H894" s="110">
        <v>6811.36</v>
      </c>
      <c r="I894" s="111"/>
      <c r="J894" s="111"/>
      <c r="K894" s="111">
        <v>6811.36</v>
      </c>
      <c r="L894" s="404">
        <v>6811.36</v>
      </c>
      <c r="M894" s="906"/>
      <c r="N894" s="68"/>
      <c r="P894" s="67"/>
    </row>
    <row r="895" spans="1:16" ht="12.75" customHeight="1">
      <c r="A895" s="768" t="s">
        <v>15</v>
      </c>
      <c r="B895" s="769"/>
      <c r="C895" s="517">
        <f>SUM(H895:J895)</f>
        <v>0</v>
      </c>
      <c r="D895" s="388"/>
      <c r="E895" s="389"/>
      <c r="F895" s="111"/>
      <c r="G895" s="111"/>
      <c r="H895" s="110"/>
      <c r="I895" s="111"/>
      <c r="J895" s="111"/>
      <c r="K895" s="111"/>
      <c r="L895" s="404"/>
      <c r="M895" s="906"/>
      <c r="N895" s="68"/>
      <c r="P895" s="67"/>
    </row>
    <row r="896" spans="1:16" ht="12.75" customHeight="1">
      <c r="A896" s="768" t="s">
        <v>16</v>
      </c>
      <c r="B896" s="769"/>
      <c r="C896" s="517">
        <f>SUM(H896:J896)</f>
        <v>0</v>
      </c>
      <c r="D896" s="388"/>
      <c r="E896" s="389"/>
      <c r="F896" s="111"/>
      <c r="G896" s="111"/>
      <c r="H896" s="110"/>
      <c r="I896" s="111"/>
      <c r="J896" s="111"/>
      <c r="K896" s="111"/>
      <c r="L896" s="404"/>
      <c r="M896" s="310"/>
      <c r="N896" s="68"/>
      <c r="P896" s="67"/>
    </row>
    <row r="897" spans="1:16" ht="12.75" customHeight="1">
      <c r="A897" s="795" t="s">
        <v>5</v>
      </c>
      <c r="B897" s="796"/>
      <c r="C897" s="151">
        <f>SUM(H897:J897)</f>
        <v>0</v>
      </c>
      <c r="D897" s="408"/>
      <c r="E897" s="409"/>
      <c r="F897" s="114"/>
      <c r="G897" s="114"/>
      <c r="H897" s="113"/>
      <c r="I897" s="114"/>
      <c r="J897" s="114"/>
      <c r="K897" s="114"/>
      <c r="L897" s="410"/>
      <c r="M897" s="311"/>
      <c r="N897" s="68"/>
      <c r="P897" s="67"/>
    </row>
    <row r="898" spans="1:16" ht="72" customHeight="1">
      <c r="A898" s="427"/>
      <c r="B898" s="272" t="s">
        <v>743</v>
      </c>
      <c r="C898" s="122"/>
      <c r="D898" s="464"/>
      <c r="E898" s="532"/>
      <c r="F898" s="121"/>
      <c r="G898" s="121"/>
      <c r="H898" s="550" t="s">
        <v>560</v>
      </c>
      <c r="I898" s="146"/>
      <c r="J898" s="146"/>
      <c r="K898" s="146" t="s">
        <v>560</v>
      </c>
      <c r="L898" s="429" t="s">
        <v>560</v>
      </c>
      <c r="M898" s="551" t="s">
        <v>560</v>
      </c>
      <c r="N898" s="68"/>
      <c r="P898" s="67"/>
    </row>
    <row r="899" spans="1:16" ht="20.25">
      <c r="A899" s="537" t="s">
        <v>744</v>
      </c>
      <c r="B899" s="274" t="s">
        <v>450</v>
      </c>
      <c r="C899" s="275">
        <f>C905+C926</f>
        <v>948.4</v>
      </c>
      <c r="D899" s="572"/>
      <c r="E899" s="573"/>
      <c r="F899" s="250"/>
      <c r="G899" s="250"/>
      <c r="H899" s="556"/>
      <c r="I899" s="276"/>
      <c r="J899" s="277"/>
      <c r="K899" s="237"/>
      <c r="L899" s="559"/>
      <c r="M899" s="261"/>
      <c r="N899" s="68"/>
      <c r="P899" s="67"/>
    </row>
    <row r="900" spans="1:16" ht="12.75">
      <c r="A900" s="768" t="s">
        <v>47</v>
      </c>
      <c r="B900" s="769"/>
      <c r="C900" s="278"/>
      <c r="D900" s="574"/>
      <c r="E900" s="575"/>
      <c r="F900" s="153">
        <f>SUM(F901:F903)</f>
        <v>1000</v>
      </c>
      <c r="G900" s="153">
        <f>SUM(G901:G903)</f>
        <v>1000</v>
      </c>
      <c r="H900" s="267">
        <f>H905+H926</f>
        <v>948.4</v>
      </c>
      <c r="I900" s="259">
        <f>I905+I926</f>
        <v>0</v>
      </c>
      <c r="J900" s="260">
        <f>J905+J926</f>
        <v>0</v>
      </c>
      <c r="K900" s="153">
        <f>K905+K926</f>
        <v>763.143</v>
      </c>
      <c r="L900" s="390">
        <f>L905+L926</f>
        <v>763.143</v>
      </c>
      <c r="M900" s="249"/>
      <c r="N900" s="68"/>
      <c r="P900" s="67"/>
    </row>
    <row r="901" spans="1:16" ht="12.75" customHeight="1">
      <c r="A901" s="768" t="s">
        <v>7</v>
      </c>
      <c r="B901" s="769"/>
      <c r="C901" s="278"/>
      <c r="D901" s="574"/>
      <c r="E901" s="575"/>
      <c r="F901" s="153">
        <f aca="true" t="shared" si="131" ref="F901:H902">F906+F927</f>
        <v>0</v>
      </c>
      <c r="G901" s="153">
        <f t="shared" si="131"/>
        <v>0</v>
      </c>
      <c r="H901" s="267">
        <f t="shared" si="131"/>
        <v>0</v>
      </c>
      <c r="I901" s="276"/>
      <c r="J901" s="277"/>
      <c r="K901" s="153">
        <f aca="true" t="shared" si="132" ref="K901:L903">K906+K927</f>
        <v>0</v>
      </c>
      <c r="L901" s="579">
        <f t="shared" si="132"/>
        <v>0</v>
      </c>
      <c r="M901" s="261"/>
      <c r="N901" s="68"/>
      <c r="P901" s="67"/>
    </row>
    <row r="902" spans="1:16" ht="12.75">
      <c r="A902" s="768" t="s">
        <v>14</v>
      </c>
      <c r="B902" s="769"/>
      <c r="C902" s="278"/>
      <c r="D902" s="574"/>
      <c r="E902" s="575"/>
      <c r="F902" s="153">
        <f t="shared" si="131"/>
        <v>1000</v>
      </c>
      <c r="G902" s="153">
        <f t="shared" si="131"/>
        <v>1000</v>
      </c>
      <c r="H902" s="267">
        <f t="shared" si="131"/>
        <v>948.4</v>
      </c>
      <c r="I902" s="276"/>
      <c r="J902" s="277"/>
      <c r="K902" s="153">
        <f t="shared" si="132"/>
        <v>763.143</v>
      </c>
      <c r="L902" s="390">
        <f t="shared" si="132"/>
        <v>763.143</v>
      </c>
      <c r="M902" s="249"/>
      <c r="N902" s="68"/>
      <c r="P902" s="67"/>
    </row>
    <row r="903" spans="1:16" ht="12.75" customHeight="1">
      <c r="A903" s="768" t="s">
        <v>15</v>
      </c>
      <c r="B903" s="769"/>
      <c r="C903" s="278"/>
      <c r="D903" s="580"/>
      <c r="E903" s="581"/>
      <c r="F903" s="154">
        <v>0</v>
      </c>
      <c r="G903" s="154">
        <v>0</v>
      </c>
      <c r="H903" s="460">
        <f>H908+H929</f>
        <v>0</v>
      </c>
      <c r="I903" s="276"/>
      <c r="J903" s="277"/>
      <c r="K903" s="154">
        <f t="shared" si="132"/>
        <v>0</v>
      </c>
      <c r="L903" s="423">
        <f t="shared" si="132"/>
        <v>0</v>
      </c>
      <c r="M903" s="249"/>
      <c r="N903" s="68"/>
      <c r="P903" s="67"/>
    </row>
    <row r="904" spans="1:16" ht="42.75" customHeight="1">
      <c r="A904" s="380" t="s">
        <v>745</v>
      </c>
      <c r="B904" s="317" t="s">
        <v>451</v>
      </c>
      <c r="C904" s="577"/>
      <c r="D904" s="572"/>
      <c r="E904" s="573"/>
      <c r="F904" s="250"/>
      <c r="G904" s="250"/>
      <c r="H904" s="558"/>
      <c r="I904" s="237"/>
      <c r="J904" s="237"/>
      <c r="K904" s="237"/>
      <c r="L904" s="559"/>
      <c r="M904" s="905"/>
      <c r="N904" s="68"/>
      <c r="P904" s="67"/>
    </row>
    <row r="905" spans="1:16" ht="12.75">
      <c r="A905" s="768" t="s">
        <v>47</v>
      </c>
      <c r="B905" s="769"/>
      <c r="C905" s="535">
        <f aca="true" t="shared" si="133" ref="C905:L905">SUM(C906:C910)</f>
        <v>848.4</v>
      </c>
      <c r="D905" s="445"/>
      <c r="E905" s="446"/>
      <c r="F905" s="153">
        <f>SUM(F906:F908)</f>
        <v>1000</v>
      </c>
      <c r="G905" s="153">
        <f>SUM(G906:G908)</f>
        <v>1000</v>
      </c>
      <c r="H905" s="267">
        <f t="shared" si="133"/>
        <v>848.4</v>
      </c>
      <c r="I905" s="153">
        <f t="shared" si="133"/>
        <v>0</v>
      </c>
      <c r="J905" s="153">
        <f t="shared" si="133"/>
        <v>0</v>
      </c>
      <c r="K905" s="153">
        <f t="shared" si="133"/>
        <v>763.143</v>
      </c>
      <c r="L905" s="390">
        <f t="shared" si="133"/>
        <v>763.143</v>
      </c>
      <c r="M905" s="906"/>
      <c r="N905" s="68"/>
      <c r="P905" s="67"/>
    </row>
    <row r="906" spans="1:16" ht="12.75" customHeight="1">
      <c r="A906" s="768" t="s">
        <v>7</v>
      </c>
      <c r="B906" s="769"/>
      <c r="C906" s="535">
        <f>SUM(H906:J906)</f>
        <v>0</v>
      </c>
      <c r="D906" s="445"/>
      <c r="E906" s="446"/>
      <c r="F906" s="153">
        <v>0</v>
      </c>
      <c r="G906" s="153">
        <v>0</v>
      </c>
      <c r="H906" s="267">
        <f aca="true" t="shared" si="134" ref="H906:L908">H913+H920</f>
        <v>0</v>
      </c>
      <c r="I906" s="153">
        <f t="shared" si="134"/>
        <v>0</v>
      </c>
      <c r="J906" s="153">
        <f t="shared" si="134"/>
        <v>0</v>
      </c>
      <c r="K906" s="153">
        <f t="shared" si="134"/>
        <v>0</v>
      </c>
      <c r="L906" s="390">
        <f t="shared" si="134"/>
        <v>0</v>
      </c>
      <c r="M906" s="906"/>
      <c r="N906" s="68"/>
      <c r="P906" s="67"/>
    </row>
    <row r="907" spans="1:16" ht="12.75" customHeight="1">
      <c r="A907" s="768" t="s">
        <v>14</v>
      </c>
      <c r="B907" s="769"/>
      <c r="C907" s="535">
        <f>SUM(H907:J907)</f>
        <v>848.4</v>
      </c>
      <c r="D907" s="445"/>
      <c r="E907" s="446"/>
      <c r="F907" s="153">
        <f>SUM(F914+F921)</f>
        <v>1000</v>
      </c>
      <c r="G907" s="153">
        <f>SUM(G914+G921)</f>
        <v>1000</v>
      </c>
      <c r="H907" s="267">
        <f t="shared" si="134"/>
        <v>848.4</v>
      </c>
      <c r="I907" s="153">
        <f t="shared" si="134"/>
        <v>0</v>
      </c>
      <c r="J907" s="153">
        <f t="shared" si="134"/>
        <v>0</v>
      </c>
      <c r="K907" s="153">
        <f t="shared" si="134"/>
        <v>763.143</v>
      </c>
      <c r="L907" s="390">
        <f t="shared" si="134"/>
        <v>763.143</v>
      </c>
      <c r="M907" s="906"/>
      <c r="N907" s="68"/>
      <c r="P907" s="67"/>
    </row>
    <row r="908" spans="1:16" ht="12.75" customHeight="1">
      <c r="A908" s="768" t="s">
        <v>15</v>
      </c>
      <c r="B908" s="769"/>
      <c r="C908" s="535">
        <f>SUM(H908:J908)</f>
        <v>0</v>
      </c>
      <c r="D908" s="445"/>
      <c r="E908" s="446"/>
      <c r="F908" s="153">
        <v>0</v>
      </c>
      <c r="G908" s="153">
        <v>0</v>
      </c>
      <c r="H908" s="267">
        <f t="shared" si="134"/>
        <v>0</v>
      </c>
      <c r="I908" s="153">
        <f t="shared" si="134"/>
        <v>0</v>
      </c>
      <c r="J908" s="153">
        <f t="shared" si="134"/>
        <v>0</v>
      </c>
      <c r="K908" s="153">
        <f t="shared" si="134"/>
        <v>0</v>
      </c>
      <c r="L908" s="390">
        <f t="shared" si="134"/>
        <v>0</v>
      </c>
      <c r="M908" s="906"/>
      <c r="N908" s="68"/>
      <c r="P908" s="67"/>
    </row>
    <row r="909" spans="1:16" ht="12.75" customHeight="1">
      <c r="A909" s="768" t="s">
        <v>16</v>
      </c>
      <c r="B909" s="769"/>
      <c r="C909" s="535">
        <f>SUM(H909:J909)</f>
        <v>0</v>
      </c>
      <c r="D909" s="445"/>
      <c r="E909" s="446"/>
      <c r="F909" s="153"/>
      <c r="G909" s="153"/>
      <c r="H909" s="267">
        <f>H916+H923</f>
        <v>0</v>
      </c>
      <c r="I909" s="153"/>
      <c r="J909" s="153"/>
      <c r="K909" s="153"/>
      <c r="L909" s="390"/>
      <c r="M909" s="310"/>
      <c r="N909" s="68"/>
      <c r="P909" s="67"/>
    </row>
    <row r="910" spans="1:16" ht="12.75" customHeight="1">
      <c r="A910" s="795" t="s">
        <v>5</v>
      </c>
      <c r="B910" s="796"/>
      <c r="C910" s="536">
        <f>SUM(H910:J910)</f>
        <v>0</v>
      </c>
      <c r="D910" s="447"/>
      <c r="E910" s="448"/>
      <c r="F910" s="154"/>
      <c r="G910" s="154"/>
      <c r="H910" s="460">
        <f>H917+H924</f>
        <v>0</v>
      </c>
      <c r="I910" s="154"/>
      <c r="J910" s="154"/>
      <c r="K910" s="154"/>
      <c r="L910" s="423"/>
      <c r="M910" s="311"/>
      <c r="N910" s="68"/>
      <c r="P910" s="67"/>
    </row>
    <row r="911" spans="1:16" ht="29.25" customHeight="1">
      <c r="A911" s="380" t="s">
        <v>747</v>
      </c>
      <c r="B911" s="317" t="s">
        <v>452</v>
      </c>
      <c r="C911" s="516"/>
      <c r="D911" s="382">
        <v>813</v>
      </c>
      <c r="E911" s="383" t="s">
        <v>870</v>
      </c>
      <c r="F911" s="104"/>
      <c r="G911" s="104"/>
      <c r="H911" s="384"/>
      <c r="I911" s="105"/>
      <c r="J911" s="105"/>
      <c r="K911" s="105"/>
      <c r="L911" s="403"/>
      <c r="M911" s="905" t="s">
        <v>748</v>
      </c>
      <c r="N911" s="68"/>
      <c r="P911" s="67"/>
    </row>
    <row r="912" spans="1:16" ht="12.75">
      <c r="A912" s="768" t="s">
        <v>47</v>
      </c>
      <c r="B912" s="769"/>
      <c r="C912" s="517">
        <f aca="true" t="shared" si="135" ref="C912:L912">SUM(C913:C917)</f>
        <v>600</v>
      </c>
      <c r="D912" s="388"/>
      <c r="E912" s="389"/>
      <c r="F912" s="111">
        <f>SUM(F913:F914)</f>
        <v>500</v>
      </c>
      <c r="G912" s="111">
        <f>SUM(G913:G914)</f>
        <v>500</v>
      </c>
      <c r="H912" s="110">
        <f t="shared" si="135"/>
        <v>600</v>
      </c>
      <c r="I912" s="111">
        <f t="shared" si="135"/>
        <v>0</v>
      </c>
      <c r="J912" s="111">
        <f t="shared" si="135"/>
        <v>0</v>
      </c>
      <c r="K912" s="111">
        <f t="shared" si="135"/>
        <v>538.464</v>
      </c>
      <c r="L912" s="404">
        <f t="shared" si="135"/>
        <v>538.464</v>
      </c>
      <c r="M912" s="906"/>
      <c r="N912" s="68"/>
      <c r="P912" s="67"/>
    </row>
    <row r="913" spans="1:16" ht="12.75" customHeight="1">
      <c r="A913" s="768" t="s">
        <v>7</v>
      </c>
      <c r="B913" s="769"/>
      <c r="C913" s="517">
        <f>SUM(H913:J913)</f>
        <v>0</v>
      </c>
      <c r="D913" s="388"/>
      <c r="E913" s="389"/>
      <c r="F913" s="111"/>
      <c r="G913" s="111"/>
      <c r="H913" s="110"/>
      <c r="I913" s="111"/>
      <c r="J913" s="111"/>
      <c r="K913" s="111"/>
      <c r="L913" s="404"/>
      <c r="M913" s="906"/>
      <c r="N913" s="68"/>
      <c r="P913" s="67"/>
    </row>
    <row r="914" spans="1:16" ht="12.75" customHeight="1">
      <c r="A914" s="768" t="s">
        <v>14</v>
      </c>
      <c r="B914" s="769"/>
      <c r="C914" s="517">
        <f>SUM(H914:J914)</f>
        <v>600</v>
      </c>
      <c r="D914" s="388"/>
      <c r="E914" s="389"/>
      <c r="F914" s="111">
        <v>500</v>
      </c>
      <c r="G914" s="111">
        <v>500</v>
      </c>
      <c r="H914" s="110">
        <v>600</v>
      </c>
      <c r="I914" s="111"/>
      <c r="J914" s="111"/>
      <c r="K914" s="111">
        <v>538.464</v>
      </c>
      <c r="L914" s="404">
        <v>538.464</v>
      </c>
      <c r="M914" s="906"/>
      <c r="N914" s="68"/>
      <c r="P914" s="67"/>
    </row>
    <row r="915" spans="1:16" ht="12.75" customHeight="1">
      <c r="A915" s="768" t="s">
        <v>15</v>
      </c>
      <c r="B915" s="769"/>
      <c r="C915" s="517">
        <f>SUM(H915:J915)</f>
        <v>0</v>
      </c>
      <c r="D915" s="388"/>
      <c r="E915" s="389"/>
      <c r="F915" s="111"/>
      <c r="G915" s="111"/>
      <c r="H915" s="110"/>
      <c r="I915" s="111"/>
      <c r="J915" s="111"/>
      <c r="K915" s="111"/>
      <c r="L915" s="404"/>
      <c r="M915" s="906"/>
      <c r="N915" s="68"/>
      <c r="P915" s="67"/>
    </row>
    <row r="916" spans="1:16" ht="12.75" customHeight="1">
      <c r="A916" s="768" t="s">
        <v>16</v>
      </c>
      <c r="B916" s="769"/>
      <c r="C916" s="517">
        <f>SUM(H916:J916)</f>
        <v>0</v>
      </c>
      <c r="D916" s="388"/>
      <c r="E916" s="389"/>
      <c r="F916" s="111"/>
      <c r="G916" s="111"/>
      <c r="H916" s="110"/>
      <c r="I916" s="111"/>
      <c r="J916" s="111"/>
      <c r="K916" s="111"/>
      <c r="L916" s="404"/>
      <c r="M916" s="407"/>
      <c r="N916" s="68"/>
      <c r="P916" s="67"/>
    </row>
    <row r="917" spans="1:16" ht="12.75" customHeight="1">
      <c r="A917" s="795" t="s">
        <v>5</v>
      </c>
      <c r="B917" s="796"/>
      <c r="C917" s="151">
        <f>SUM(H917:J917)</f>
        <v>0</v>
      </c>
      <c r="D917" s="408"/>
      <c r="E917" s="409"/>
      <c r="F917" s="114"/>
      <c r="G917" s="114"/>
      <c r="H917" s="113"/>
      <c r="I917" s="114"/>
      <c r="J917" s="114"/>
      <c r="K917" s="114"/>
      <c r="L917" s="410"/>
      <c r="M917" s="411"/>
      <c r="N917" s="68"/>
      <c r="P917" s="67"/>
    </row>
    <row r="918" spans="1:16" ht="52.5" customHeight="1">
      <c r="A918" s="380" t="s">
        <v>749</v>
      </c>
      <c r="B918" s="317" t="s">
        <v>454</v>
      </c>
      <c r="C918" s="516"/>
      <c r="D918" s="382">
        <v>813</v>
      </c>
      <c r="E918" s="383" t="s">
        <v>870</v>
      </c>
      <c r="F918" s="104"/>
      <c r="G918" s="104"/>
      <c r="H918" s="384"/>
      <c r="I918" s="105"/>
      <c r="J918" s="105"/>
      <c r="K918" s="105"/>
      <c r="L918" s="403"/>
      <c r="M918" s="905" t="s">
        <v>748</v>
      </c>
      <c r="N918" s="68"/>
      <c r="P918" s="67"/>
    </row>
    <row r="919" spans="1:16" ht="12.75">
      <c r="A919" s="768" t="s">
        <v>47</v>
      </c>
      <c r="B919" s="769"/>
      <c r="C919" s="517">
        <f aca="true" t="shared" si="136" ref="C919:L919">SUM(C920:C924)</f>
        <v>248.4</v>
      </c>
      <c r="D919" s="388"/>
      <c r="E919" s="389"/>
      <c r="F919" s="111">
        <f>SUM(F920:F921)</f>
        <v>500</v>
      </c>
      <c r="G919" s="111">
        <f>SUM(G920:G921)</f>
        <v>500</v>
      </c>
      <c r="H919" s="110">
        <f t="shared" si="136"/>
        <v>248.4</v>
      </c>
      <c r="I919" s="111">
        <f t="shared" si="136"/>
        <v>0</v>
      </c>
      <c r="J919" s="111">
        <f t="shared" si="136"/>
        <v>0</v>
      </c>
      <c r="K919" s="111">
        <f t="shared" si="136"/>
        <v>224.679</v>
      </c>
      <c r="L919" s="404">
        <f t="shared" si="136"/>
        <v>224.679</v>
      </c>
      <c r="M919" s="906"/>
      <c r="N919" s="68"/>
      <c r="P919" s="67"/>
    </row>
    <row r="920" spans="1:16" ht="12.75" customHeight="1">
      <c r="A920" s="768" t="s">
        <v>7</v>
      </c>
      <c r="B920" s="769"/>
      <c r="C920" s="517">
        <f>SUM(H920:J920)</f>
        <v>0</v>
      </c>
      <c r="D920" s="388"/>
      <c r="E920" s="389"/>
      <c r="F920" s="111"/>
      <c r="G920" s="111"/>
      <c r="H920" s="110"/>
      <c r="I920" s="111"/>
      <c r="J920" s="111"/>
      <c r="K920" s="111"/>
      <c r="L920" s="404"/>
      <c r="M920" s="906"/>
      <c r="N920" s="68"/>
      <c r="P920" s="67"/>
    </row>
    <row r="921" spans="1:16" ht="12.75" customHeight="1">
      <c r="A921" s="768" t="s">
        <v>14</v>
      </c>
      <c r="B921" s="769"/>
      <c r="C921" s="517">
        <f>SUM(H921:J921)</f>
        <v>248.4</v>
      </c>
      <c r="D921" s="388"/>
      <c r="E921" s="389"/>
      <c r="F921" s="111">
        <v>500</v>
      </c>
      <c r="G921" s="111">
        <v>500</v>
      </c>
      <c r="H921" s="110">
        <v>248.4</v>
      </c>
      <c r="I921" s="111"/>
      <c r="J921" s="111"/>
      <c r="K921" s="111">
        <v>224.679</v>
      </c>
      <c r="L921" s="404">
        <v>224.679</v>
      </c>
      <c r="M921" s="906"/>
      <c r="N921" s="68"/>
      <c r="P921" s="67"/>
    </row>
    <row r="922" spans="1:16" ht="12.75" customHeight="1">
      <c r="A922" s="768" t="s">
        <v>15</v>
      </c>
      <c r="B922" s="769"/>
      <c r="C922" s="517">
        <f>SUM(H922:J922)</f>
        <v>0</v>
      </c>
      <c r="D922" s="388"/>
      <c r="E922" s="389"/>
      <c r="F922" s="111"/>
      <c r="G922" s="111"/>
      <c r="H922" s="110"/>
      <c r="I922" s="111"/>
      <c r="J922" s="111"/>
      <c r="K922" s="111"/>
      <c r="L922" s="404"/>
      <c r="M922" s="906"/>
      <c r="N922" s="68"/>
      <c r="P922" s="67"/>
    </row>
    <row r="923" spans="1:16" ht="12.75" customHeight="1">
      <c r="A923" s="768" t="s">
        <v>16</v>
      </c>
      <c r="B923" s="769"/>
      <c r="C923" s="517">
        <f>SUM(H923:J923)</f>
        <v>0</v>
      </c>
      <c r="D923" s="388"/>
      <c r="E923" s="389"/>
      <c r="F923" s="111"/>
      <c r="G923" s="111"/>
      <c r="H923" s="110"/>
      <c r="I923" s="111"/>
      <c r="J923" s="111"/>
      <c r="K923" s="111"/>
      <c r="L923" s="404"/>
      <c r="M923" s="310"/>
      <c r="N923" s="68"/>
      <c r="P923" s="67"/>
    </row>
    <row r="924" spans="1:16" ht="12.75" customHeight="1">
      <c r="A924" s="795" t="s">
        <v>5</v>
      </c>
      <c r="B924" s="796"/>
      <c r="C924" s="151">
        <f>SUM(H924:J924)</f>
        <v>0</v>
      </c>
      <c r="D924" s="408"/>
      <c r="E924" s="409"/>
      <c r="F924" s="114"/>
      <c r="G924" s="114"/>
      <c r="H924" s="113"/>
      <c r="I924" s="114"/>
      <c r="J924" s="114"/>
      <c r="K924" s="114"/>
      <c r="L924" s="410"/>
      <c r="M924" s="311"/>
      <c r="N924" s="68"/>
      <c r="P924" s="67"/>
    </row>
    <row r="925" spans="1:16" ht="34.5" customHeight="1">
      <c r="A925" s="380" t="s">
        <v>750</v>
      </c>
      <c r="B925" s="317" t="s">
        <v>456</v>
      </c>
      <c r="C925" s="577"/>
      <c r="D925" s="572"/>
      <c r="E925" s="573"/>
      <c r="F925" s="250"/>
      <c r="G925" s="250"/>
      <c r="H925" s="558"/>
      <c r="I925" s="237"/>
      <c r="J925" s="237"/>
      <c r="K925" s="237"/>
      <c r="L925" s="559"/>
      <c r="M925" s="240"/>
      <c r="N925" s="68"/>
      <c r="P925" s="67"/>
    </row>
    <row r="926" spans="1:16" ht="12.75">
      <c r="A926" s="768" t="s">
        <v>47</v>
      </c>
      <c r="B926" s="769"/>
      <c r="C926" s="535">
        <f aca="true" t="shared" si="137" ref="C926:L926">SUM(C927:C931)</f>
        <v>100</v>
      </c>
      <c r="D926" s="445"/>
      <c r="E926" s="446"/>
      <c r="F926" s="153">
        <f>SUM(F927:F929)</f>
        <v>0</v>
      </c>
      <c r="G926" s="153">
        <f>SUM(G927:G929)</f>
        <v>0</v>
      </c>
      <c r="H926" s="267">
        <f t="shared" si="137"/>
        <v>100</v>
      </c>
      <c r="I926" s="153">
        <f t="shared" si="137"/>
        <v>0</v>
      </c>
      <c r="J926" s="153">
        <f t="shared" si="137"/>
        <v>0</v>
      </c>
      <c r="K926" s="153">
        <f t="shared" si="137"/>
        <v>0</v>
      </c>
      <c r="L926" s="390">
        <f t="shared" si="137"/>
        <v>0</v>
      </c>
      <c r="M926" s="310"/>
      <c r="N926" s="68"/>
      <c r="P926" s="67"/>
    </row>
    <row r="927" spans="1:16" ht="12.75" customHeight="1">
      <c r="A927" s="768" t="s">
        <v>7</v>
      </c>
      <c r="B927" s="769"/>
      <c r="C927" s="535">
        <f>SUM(H927:J927)</f>
        <v>0</v>
      </c>
      <c r="D927" s="445"/>
      <c r="E927" s="446"/>
      <c r="F927" s="153">
        <v>0</v>
      </c>
      <c r="G927" s="153">
        <v>0</v>
      </c>
      <c r="H927" s="267">
        <f aca="true" t="shared" si="138" ref="H927:L929">H934</f>
        <v>0</v>
      </c>
      <c r="I927" s="153">
        <f t="shared" si="138"/>
        <v>0</v>
      </c>
      <c r="J927" s="153">
        <f t="shared" si="138"/>
        <v>0</v>
      </c>
      <c r="K927" s="153">
        <f t="shared" si="138"/>
        <v>0</v>
      </c>
      <c r="L927" s="390">
        <f t="shared" si="138"/>
        <v>0</v>
      </c>
      <c r="M927" s="310"/>
      <c r="N927" s="68"/>
      <c r="P927" s="67"/>
    </row>
    <row r="928" spans="1:16" ht="12.75" customHeight="1">
      <c r="A928" s="768" t="s">
        <v>14</v>
      </c>
      <c r="B928" s="769"/>
      <c r="C928" s="535">
        <f>SUM(H928:J928)</f>
        <v>100</v>
      </c>
      <c r="D928" s="445"/>
      <c r="E928" s="446"/>
      <c r="F928" s="153">
        <f>F935</f>
        <v>0</v>
      </c>
      <c r="G928" s="153">
        <f>G935</f>
        <v>0</v>
      </c>
      <c r="H928" s="267">
        <f t="shared" si="138"/>
        <v>100</v>
      </c>
      <c r="I928" s="153">
        <f t="shared" si="138"/>
        <v>0</v>
      </c>
      <c r="J928" s="153">
        <f t="shared" si="138"/>
        <v>0</v>
      </c>
      <c r="K928" s="153">
        <f t="shared" si="138"/>
        <v>0</v>
      </c>
      <c r="L928" s="390">
        <f t="shared" si="138"/>
        <v>0</v>
      </c>
      <c r="M928" s="310"/>
      <c r="N928" s="68"/>
      <c r="P928" s="67"/>
    </row>
    <row r="929" spans="1:16" ht="12.75" customHeight="1">
      <c r="A929" s="768" t="s">
        <v>15</v>
      </c>
      <c r="B929" s="769"/>
      <c r="C929" s="535">
        <f>SUM(H929:J929)</f>
        <v>0</v>
      </c>
      <c r="D929" s="445"/>
      <c r="E929" s="446"/>
      <c r="F929" s="153">
        <v>0</v>
      </c>
      <c r="G929" s="153">
        <v>0</v>
      </c>
      <c r="H929" s="267">
        <f t="shared" si="138"/>
        <v>0</v>
      </c>
      <c r="I929" s="153">
        <f t="shared" si="138"/>
        <v>0</v>
      </c>
      <c r="J929" s="153">
        <f t="shared" si="138"/>
        <v>0</v>
      </c>
      <c r="K929" s="153">
        <f t="shared" si="138"/>
        <v>0</v>
      </c>
      <c r="L929" s="390">
        <f t="shared" si="138"/>
        <v>0</v>
      </c>
      <c r="M929" s="310"/>
      <c r="N929" s="68"/>
      <c r="P929" s="67"/>
    </row>
    <row r="930" spans="1:16" ht="12.75" customHeight="1">
      <c r="A930" s="768" t="s">
        <v>16</v>
      </c>
      <c r="B930" s="769"/>
      <c r="C930" s="535">
        <f>SUM(H930:J930)</f>
        <v>0</v>
      </c>
      <c r="D930" s="445"/>
      <c r="E930" s="446"/>
      <c r="F930" s="153"/>
      <c r="G930" s="153"/>
      <c r="H930" s="267">
        <f>H937</f>
        <v>0</v>
      </c>
      <c r="I930" s="153"/>
      <c r="J930" s="153"/>
      <c r="K930" s="153"/>
      <c r="L930" s="390"/>
      <c r="M930" s="310"/>
      <c r="N930" s="68"/>
      <c r="P930" s="67"/>
    </row>
    <row r="931" spans="1:16" ht="12.75" customHeight="1">
      <c r="A931" s="795" t="s">
        <v>5</v>
      </c>
      <c r="B931" s="796"/>
      <c r="C931" s="536">
        <f>SUM(H931:J931)</f>
        <v>0</v>
      </c>
      <c r="D931" s="447"/>
      <c r="E931" s="448"/>
      <c r="F931" s="154"/>
      <c r="G931" s="154"/>
      <c r="H931" s="460">
        <f>H938</f>
        <v>0</v>
      </c>
      <c r="I931" s="154"/>
      <c r="J931" s="154"/>
      <c r="K931" s="154"/>
      <c r="L931" s="423"/>
      <c r="M931" s="311"/>
      <c r="N931" s="68"/>
      <c r="P931" s="67"/>
    </row>
    <row r="932" spans="1:16" ht="51.75" customHeight="1">
      <c r="A932" s="430" t="s">
        <v>751</v>
      </c>
      <c r="B932" s="322" t="s">
        <v>458</v>
      </c>
      <c r="C932" s="381"/>
      <c r="D932" s="382"/>
      <c r="E932" s="383"/>
      <c r="F932" s="104"/>
      <c r="G932" s="104"/>
      <c r="H932" s="384"/>
      <c r="I932" s="105"/>
      <c r="J932" s="105"/>
      <c r="K932" s="105"/>
      <c r="L932" s="403"/>
      <c r="M932" s="905"/>
      <c r="N932" s="68"/>
      <c r="P932" s="67"/>
    </row>
    <row r="933" spans="1:16" ht="12.75">
      <c r="A933" s="768" t="s">
        <v>47</v>
      </c>
      <c r="B933" s="769"/>
      <c r="C933" s="517">
        <f>SUM(C934:C938)</f>
        <v>100</v>
      </c>
      <c r="D933" s="388"/>
      <c r="E933" s="389"/>
      <c r="F933" s="111">
        <v>0</v>
      </c>
      <c r="G933" s="111">
        <v>0</v>
      </c>
      <c r="H933" s="110">
        <f>SUM(H934:H936)</f>
        <v>100</v>
      </c>
      <c r="I933" s="111">
        <f>SUM(I934:I936)</f>
        <v>0</v>
      </c>
      <c r="J933" s="111">
        <f>SUM(J934:J936)</f>
        <v>0</v>
      </c>
      <c r="K933" s="111">
        <f>SUM(K934:K936)</f>
        <v>0</v>
      </c>
      <c r="L933" s="404">
        <f>SUM(L934:L936)</f>
        <v>0</v>
      </c>
      <c r="M933" s="906"/>
      <c r="N933" s="68"/>
      <c r="P933" s="67"/>
    </row>
    <row r="934" spans="1:16" ht="12.75" customHeight="1">
      <c r="A934" s="768" t="s">
        <v>7</v>
      </c>
      <c r="B934" s="769"/>
      <c r="C934" s="517">
        <f>SUM(H934:J934)</f>
        <v>0</v>
      </c>
      <c r="D934" s="388"/>
      <c r="E934" s="389"/>
      <c r="F934" s="111"/>
      <c r="G934" s="111"/>
      <c r="H934" s="110"/>
      <c r="I934" s="111"/>
      <c r="J934" s="111"/>
      <c r="K934" s="111"/>
      <c r="L934" s="404"/>
      <c r="M934" s="906"/>
      <c r="N934" s="68"/>
      <c r="P934" s="67"/>
    </row>
    <row r="935" spans="1:16" ht="12.75" customHeight="1">
      <c r="A935" s="768" t="s">
        <v>14</v>
      </c>
      <c r="B935" s="769"/>
      <c r="C935" s="517">
        <f>SUM(H935:J935)</f>
        <v>100</v>
      </c>
      <c r="D935" s="388"/>
      <c r="E935" s="389"/>
      <c r="F935" s="111">
        <v>0</v>
      </c>
      <c r="G935" s="111">
        <v>0</v>
      </c>
      <c r="H935" s="110">
        <v>100</v>
      </c>
      <c r="I935" s="111"/>
      <c r="J935" s="111"/>
      <c r="K935" s="111"/>
      <c r="L935" s="404"/>
      <c r="M935" s="906"/>
      <c r="N935" s="68"/>
      <c r="P935" s="67"/>
    </row>
    <row r="936" spans="1:16" ht="12.75" customHeight="1">
      <c r="A936" s="768" t="s">
        <v>15</v>
      </c>
      <c r="B936" s="769"/>
      <c r="C936" s="517">
        <f>SUM(H936:J936)</f>
        <v>0</v>
      </c>
      <c r="D936" s="388"/>
      <c r="E936" s="389"/>
      <c r="F936" s="111"/>
      <c r="G936" s="111"/>
      <c r="H936" s="110"/>
      <c r="I936" s="111"/>
      <c r="J936" s="111"/>
      <c r="K936" s="111"/>
      <c r="L936" s="404"/>
      <c r="M936" s="906"/>
      <c r="N936" s="68"/>
      <c r="P936" s="67"/>
    </row>
    <row r="937" spans="1:16" ht="12.75" customHeight="1">
      <c r="A937" s="768" t="s">
        <v>16</v>
      </c>
      <c r="B937" s="769"/>
      <c r="C937" s="517">
        <f>SUM(H937:J937)</f>
        <v>0</v>
      </c>
      <c r="D937" s="388"/>
      <c r="E937" s="389"/>
      <c r="F937" s="111"/>
      <c r="G937" s="111"/>
      <c r="H937" s="110"/>
      <c r="I937" s="111"/>
      <c r="J937" s="111"/>
      <c r="K937" s="111"/>
      <c r="L937" s="404"/>
      <c r="M937" s="310"/>
      <c r="N937" s="68"/>
      <c r="P937" s="67"/>
    </row>
    <row r="938" spans="1:16" ht="12.75" customHeight="1">
      <c r="A938" s="795" t="s">
        <v>5</v>
      </c>
      <c r="B938" s="796"/>
      <c r="C938" s="151">
        <f>SUM(H938:J938)</f>
        <v>0</v>
      </c>
      <c r="D938" s="408"/>
      <c r="E938" s="409"/>
      <c r="F938" s="114"/>
      <c r="G938" s="114"/>
      <c r="H938" s="113"/>
      <c r="I938" s="114"/>
      <c r="J938" s="114"/>
      <c r="K938" s="114"/>
      <c r="L938" s="410"/>
      <c r="M938" s="311"/>
      <c r="N938" s="68"/>
      <c r="P938" s="67"/>
    </row>
    <row r="939" spans="1:16" ht="30">
      <c r="A939" s="582" t="s">
        <v>752</v>
      </c>
      <c r="B939" s="583" t="s">
        <v>753</v>
      </c>
      <c r="C939" s="584" t="e">
        <f>C945+C959</f>
        <v>#REF!</v>
      </c>
      <c r="D939" s="572"/>
      <c r="E939" s="573"/>
      <c r="F939" s="250"/>
      <c r="G939" s="250"/>
      <c r="H939" s="585"/>
      <c r="I939" s="280"/>
      <c r="J939" s="280"/>
      <c r="K939" s="281"/>
      <c r="L939" s="559"/>
      <c r="M939" s="273"/>
      <c r="N939" s="68"/>
      <c r="P939" s="67"/>
    </row>
    <row r="940" spans="1:16" ht="12.75" customHeight="1">
      <c r="A940" s="768" t="s">
        <v>47</v>
      </c>
      <c r="B940" s="769"/>
      <c r="C940" s="278"/>
      <c r="D940" s="574"/>
      <c r="E940" s="575"/>
      <c r="F940" s="153">
        <f>SUM(F941:F943)</f>
        <v>96388.1</v>
      </c>
      <c r="G940" s="153">
        <f>SUM(G941:G943)</f>
        <v>96388.1</v>
      </c>
      <c r="H940" s="549">
        <f>H945+H959</f>
        <v>111714.48461</v>
      </c>
      <c r="I940" s="283" t="e">
        <f>I945+I959</f>
        <v>#REF!</v>
      </c>
      <c r="J940" s="283" t="e">
        <f>J945+J959</f>
        <v>#REF!</v>
      </c>
      <c r="K940" s="153">
        <f>K945+K959</f>
        <v>110003.26478</v>
      </c>
      <c r="L940" s="391">
        <f>L945+L959</f>
        <v>110003.26478</v>
      </c>
      <c r="M940" s="491"/>
      <c r="N940" s="68"/>
      <c r="P940" s="67"/>
    </row>
    <row r="941" spans="1:16" ht="12.75" customHeight="1">
      <c r="A941" s="768" t="s">
        <v>7</v>
      </c>
      <c r="B941" s="769"/>
      <c r="C941" s="278"/>
      <c r="D941" s="574"/>
      <c r="E941" s="575"/>
      <c r="F941" s="153">
        <v>0</v>
      </c>
      <c r="G941" s="153">
        <v>0</v>
      </c>
      <c r="H941" s="549">
        <f>H946+H960</f>
        <v>0</v>
      </c>
      <c r="I941" s="283"/>
      <c r="J941" s="283"/>
      <c r="K941" s="153">
        <f aca="true" t="shared" si="139" ref="K941:L943">K946+K960</f>
        <v>0</v>
      </c>
      <c r="L941" s="454">
        <f t="shared" si="139"/>
        <v>0</v>
      </c>
      <c r="M941" s="491"/>
      <c r="N941" s="68"/>
      <c r="P941" s="67"/>
    </row>
    <row r="942" spans="1:16" ht="12.75" customHeight="1">
      <c r="A942" s="768" t="s">
        <v>14</v>
      </c>
      <c r="B942" s="769"/>
      <c r="C942" s="278"/>
      <c r="D942" s="574"/>
      <c r="E942" s="575"/>
      <c r="F942" s="153">
        <f>F947+F961</f>
        <v>96388.1</v>
      </c>
      <c r="G942" s="153">
        <f>G947+G961</f>
        <v>96388.1</v>
      </c>
      <c r="H942" s="549">
        <f>H947+H961</f>
        <v>111714.48461</v>
      </c>
      <c r="I942" s="283"/>
      <c r="J942" s="283"/>
      <c r="K942" s="153">
        <f t="shared" si="139"/>
        <v>110003.26478</v>
      </c>
      <c r="L942" s="390">
        <f t="shared" si="139"/>
        <v>110003.26478</v>
      </c>
      <c r="M942" s="491"/>
      <c r="N942" s="68"/>
      <c r="P942" s="67"/>
    </row>
    <row r="943" spans="1:16" ht="12.75" customHeight="1">
      <c r="A943" s="768" t="s">
        <v>15</v>
      </c>
      <c r="B943" s="769"/>
      <c r="C943" s="278"/>
      <c r="D943" s="580"/>
      <c r="E943" s="581"/>
      <c r="F943" s="154">
        <v>0</v>
      </c>
      <c r="G943" s="154">
        <v>0</v>
      </c>
      <c r="H943" s="460">
        <f>H948+H962</f>
        <v>0</v>
      </c>
      <c r="I943" s="283"/>
      <c r="J943" s="283"/>
      <c r="K943" s="161">
        <f t="shared" si="139"/>
        <v>0</v>
      </c>
      <c r="L943" s="391">
        <f t="shared" si="139"/>
        <v>0</v>
      </c>
      <c r="M943" s="491"/>
      <c r="N943" s="68"/>
      <c r="P943" s="67"/>
    </row>
    <row r="944" spans="1:16" ht="39" customHeight="1">
      <c r="A944" s="380" t="s">
        <v>754</v>
      </c>
      <c r="B944" s="317" t="s">
        <v>755</v>
      </c>
      <c r="C944" s="577"/>
      <c r="D944" s="572"/>
      <c r="E944" s="573"/>
      <c r="F944" s="250"/>
      <c r="G944" s="250"/>
      <c r="H944" s="558"/>
      <c r="I944" s="237"/>
      <c r="J944" s="237"/>
      <c r="K944" s="237"/>
      <c r="L944" s="559"/>
      <c r="M944" s="240"/>
      <c r="N944" s="68"/>
      <c r="P944" s="67"/>
    </row>
    <row r="945" spans="1:16" ht="12.75" customHeight="1">
      <c r="A945" s="768" t="s">
        <v>47</v>
      </c>
      <c r="B945" s="769"/>
      <c r="C945" s="535">
        <f aca="true" t="shared" si="140" ref="C945:L945">SUM(C946:C950)</f>
        <v>110928.82801</v>
      </c>
      <c r="D945" s="445"/>
      <c r="E945" s="446"/>
      <c r="F945" s="153">
        <f>SUM(F946:F948)</f>
        <v>94809.1</v>
      </c>
      <c r="G945" s="153">
        <f>SUM(G946:G948)</f>
        <v>94809.1</v>
      </c>
      <c r="H945" s="267">
        <f t="shared" si="140"/>
        <v>110928.82801</v>
      </c>
      <c r="I945" s="153">
        <f t="shared" si="140"/>
        <v>0</v>
      </c>
      <c r="J945" s="153">
        <f t="shared" si="140"/>
        <v>0</v>
      </c>
      <c r="K945" s="153">
        <f t="shared" si="140"/>
        <v>109231.95042</v>
      </c>
      <c r="L945" s="390">
        <f t="shared" si="140"/>
        <v>109231.95042</v>
      </c>
      <c r="M945" s="310"/>
      <c r="N945" s="68"/>
      <c r="P945" s="67"/>
    </row>
    <row r="946" spans="1:16" ht="12.75" customHeight="1">
      <c r="A946" s="768" t="s">
        <v>7</v>
      </c>
      <c r="B946" s="769"/>
      <c r="C946" s="535">
        <f>SUM(H946:J946)</f>
        <v>0</v>
      </c>
      <c r="D946" s="445"/>
      <c r="E946" s="446"/>
      <c r="F946" s="153">
        <v>0</v>
      </c>
      <c r="G946" s="153">
        <v>0</v>
      </c>
      <c r="H946" s="267">
        <f aca="true" t="shared" si="141" ref="H946:L948">H953</f>
        <v>0</v>
      </c>
      <c r="I946" s="153">
        <f t="shared" si="141"/>
        <v>0</v>
      </c>
      <c r="J946" s="153">
        <f t="shared" si="141"/>
        <v>0</v>
      </c>
      <c r="K946" s="153">
        <f t="shared" si="141"/>
        <v>0</v>
      </c>
      <c r="L946" s="390">
        <f t="shared" si="141"/>
        <v>0</v>
      </c>
      <c r="M946" s="310"/>
      <c r="N946" s="68"/>
      <c r="P946" s="67"/>
    </row>
    <row r="947" spans="1:16" ht="12.75" customHeight="1">
      <c r="A947" s="768" t="s">
        <v>14</v>
      </c>
      <c r="B947" s="769"/>
      <c r="C947" s="535">
        <f>SUM(H947:J947)</f>
        <v>110928.82801</v>
      </c>
      <c r="D947" s="445"/>
      <c r="E947" s="446"/>
      <c r="F947" s="153">
        <f>F954</f>
        <v>94809.1</v>
      </c>
      <c r="G947" s="153">
        <f>G954</f>
        <v>94809.1</v>
      </c>
      <c r="H947" s="267">
        <f t="shared" si="141"/>
        <v>110928.82801</v>
      </c>
      <c r="I947" s="153">
        <f t="shared" si="141"/>
        <v>0</v>
      </c>
      <c r="J947" s="153">
        <f t="shared" si="141"/>
        <v>0</v>
      </c>
      <c r="K947" s="153">
        <f t="shared" si="141"/>
        <v>109231.95042</v>
      </c>
      <c r="L947" s="390">
        <f>L954</f>
        <v>109231.95042</v>
      </c>
      <c r="M947" s="310"/>
      <c r="N947" s="68"/>
      <c r="P947" s="67"/>
    </row>
    <row r="948" spans="1:16" ht="12.75" customHeight="1">
      <c r="A948" s="768" t="s">
        <v>15</v>
      </c>
      <c r="B948" s="769"/>
      <c r="C948" s="535">
        <f>SUM(H948:J948)</f>
        <v>0</v>
      </c>
      <c r="D948" s="445"/>
      <c r="E948" s="446"/>
      <c r="F948" s="153">
        <v>0</v>
      </c>
      <c r="G948" s="153">
        <v>0</v>
      </c>
      <c r="H948" s="267">
        <f t="shared" si="141"/>
        <v>0</v>
      </c>
      <c r="I948" s="153">
        <f t="shared" si="141"/>
        <v>0</v>
      </c>
      <c r="J948" s="153">
        <f t="shared" si="141"/>
        <v>0</v>
      </c>
      <c r="K948" s="153">
        <f t="shared" si="141"/>
        <v>0</v>
      </c>
      <c r="L948" s="390">
        <f t="shared" si="141"/>
        <v>0</v>
      </c>
      <c r="M948" s="310"/>
      <c r="N948" s="68"/>
      <c r="P948" s="67"/>
    </row>
    <row r="949" spans="1:16" ht="12.75" customHeight="1">
      <c r="A949" s="768" t="s">
        <v>16</v>
      </c>
      <c r="B949" s="769"/>
      <c r="C949" s="535">
        <f>SUM(H949:J949)</f>
        <v>0</v>
      </c>
      <c r="D949" s="445"/>
      <c r="E949" s="446"/>
      <c r="F949" s="153"/>
      <c r="G949" s="153"/>
      <c r="H949" s="267">
        <f>H956</f>
        <v>0</v>
      </c>
      <c r="I949" s="153"/>
      <c r="J949" s="153"/>
      <c r="K949" s="153"/>
      <c r="L949" s="390"/>
      <c r="M949" s="310"/>
      <c r="N949" s="68"/>
      <c r="P949" s="67"/>
    </row>
    <row r="950" spans="1:16" ht="12.75" customHeight="1">
      <c r="A950" s="795" t="s">
        <v>5</v>
      </c>
      <c r="B950" s="796"/>
      <c r="C950" s="536">
        <f>SUM(H950:J950)</f>
        <v>0</v>
      </c>
      <c r="D950" s="447"/>
      <c r="E950" s="448"/>
      <c r="F950" s="154"/>
      <c r="G950" s="154"/>
      <c r="H950" s="460">
        <f>H957</f>
        <v>0</v>
      </c>
      <c r="I950" s="154"/>
      <c r="J950" s="154"/>
      <c r="K950" s="154"/>
      <c r="L950" s="423"/>
      <c r="M950" s="311"/>
      <c r="N950" s="68"/>
      <c r="P950" s="67"/>
    </row>
    <row r="951" spans="1:16" ht="33" customHeight="1">
      <c r="A951" s="380" t="s">
        <v>756</v>
      </c>
      <c r="B951" s="317" t="s">
        <v>463</v>
      </c>
      <c r="C951" s="577"/>
      <c r="D951" s="382">
        <v>813</v>
      </c>
      <c r="E951" s="383" t="s">
        <v>871</v>
      </c>
      <c r="F951" s="104"/>
      <c r="G951" s="250"/>
      <c r="H951" s="558"/>
      <c r="I951" s="237"/>
      <c r="J951" s="237"/>
      <c r="K951" s="237"/>
      <c r="L951" s="559"/>
      <c r="M951" s="905" t="s">
        <v>757</v>
      </c>
      <c r="N951" s="68"/>
      <c r="P951" s="67"/>
    </row>
    <row r="952" spans="1:16" ht="12.75">
      <c r="A952" s="768" t="s">
        <v>47</v>
      </c>
      <c r="B952" s="769"/>
      <c r="C952" s="517">
        <f aca="true" t="shared" si="142" ref="C952:L952">SUM(C953:C957)</f>
        <v>110928.82801</v>
      </c>
      <c r="D952" s="388"/>
      <c r="E952" s="389"/>
      <c r="F952" s="111">
        <f>SUM(F953:F955)</f>
        <v>94809.1</v>
      </c>
      <c r="G952" s="111">
        <f>SUM(G953:G955)</f>
        <v>94809.1</v>
      </c>
      <c r="H952" s="110">
        <f t="shared" si="142"/>
        <v>110928.82801</v>
      </c>
      <c r="I952" s="111">
        <f t="shared" si="142"/>
        <v>0</v>
      </c>
      <c r="J952" s="111">
        <f t="shared" si="142"/>
        <v>0</v>
      </c>
      <c r="K952" s="111">
        <f t="shared" si="142"/>
        <v>109231.95042</v>
      </c>
      <c r="L952" s="404">
        <f t="shared" si="142"/>
        <v>109231.95042</v>
      </c>
      <c r="M952" s="906"/>
      <c r="N952" s="68"/>
      <c r="P952" s="67"/>
    </row>
    <row r="953" spans="1:16" ht="12.75" customHeight="1">
      <c r="A953" s="768" t="s">
        <v>7</v>
      </c>
      <c r="B953" s="769"/>
      <c r="C953" s="517">
        <f>SUM(H953:J953)</f>
        <v>0</v>
      </c>
      <c r="D953" s="388"/>
      <c r="E953" s="389"/>
      <c r="F953" s="111"/>
      <c r="G953" s="111"/>
      <c r="H953" s="110"/>
      <c r="I953" s="111"/>
      <c r="J953" s="111"/>
      <c r="K953" s="111"/>
      <c r="L953" s="404"/>
      <c r="M953" s="906"/>
      <c r="N953" s="68"/>
      <c r="P953" s="67"/>
    </row>
    <row r="954" spans="1:16" ht="12.75">
      <c r="A954" s="768" t="s">
        <v>14</v>
      </c>
      <c r="B954" s="769"/>
      <c r="C954" s="517">
        <f>SUM(H954:J954)</f>
        <v>110928.82801</v>
      </c>
      <c r="D954" s="388"/>
      <c r="E954" s="389"/>
      <c r="F954" s="111">
        <v>94809.1</v>
      </c>
      <c r="G954" s="111">
        <v>94809.1</v>
      </c>
      <c r="H954" s="110">
        <v>110928.82801</v>
      </c>
      <c r="I954" s="111"/>
      <c r="J954" s="111"/>
      <c r="K954" s="111">
        <v>109231.95042</v>
      </c>
      <c r="L954" s="404">
        <v>109231.95042</v>
      </c>
      <c r="M954" s="906"/>
      <c r="N954" s="68"/>
      <c r="P954" s="67"/>
    </row>
    <row r="955" spans="1:16" ht="12.75" customHeight="1">
      <c r="A955" s="768" t="s">
        <v>15</v>
      </c>
      <c r="B955" s="769"/>
      <c r="C955" s="517">
        <f>SUM(H955:J955)</f>
        <v>0</v>
      </c>
      <c r="D955" s="388"/>
      <c r="E955" s="389"/>
      <c r="F955" s="111"/>
      <c r="G955" s="111"/>
      <c r="H955" s="110"/>
      <c r="I955" s="111"/>
      <c r="J955" s="111"/>
      <c r="K955" s="111"/>
      <c r="L955" s="404"/>
      <c r="M955" s="906"/>
      <c r="N955" s="68"/>
      <c r="P955" s="67"/>
    </row>
    <row r="956" spans="1:16" ht="12.75" customHeight="1">
      <c r="A956" s="768" t="s">
        <v>16</v>
      </c>
      <c r="B956" s="769"/>
      <c r="C956" s="517">
        <f>SUM(H956:J956)</f>
        <v>0</v>
      </c>
      <c r="D956" s="388"/>
      <c r="E956" s="389"/>
      <c r="F956" s="111"/>
      <c r="G956" s="111"/>
      <c r="H956" s="110"/>
      <c r="I956" s="111"/>
      <c r="J956" s="111"/>
      <c r="K956" s="111"/>
      <c r="L956" s="404"/>
      <c r="M956" s="906"/>
      <c r="N956" s="68"/>
      <c r="P956" s="67"/>
    </row>
    <row r="957" spans="1:16" ht="12.75" customHeight="1">
      <c r="A957" s="795" t="s">
        <v>5</v>
      </c>
      <c r="B957" s="796"/>
      <c r="C957" s="151">
        <f>SUM(H957:J957)</f>
        <v>0</v>
      </c>
      <c r="D957" s="408"/>
      <c r="E957" s="409"/>
      <c r="F957" s="114"/>
      <c r="G957" s="114"/>
      <c r="H957" s="113"/>
      <c r="I957" s="114"/>
      <c r="J957" s="114"/>
      <c r="K957" s="114"/>
      <c r="L957" s="410"/>
      <c r="M957" s="909"/>
      <c r="N957" s="68"/>
      <c r="P957" s="67"/>
    </row>
    <row r="958" spans="1:16" ht="19.5" customHeight="1">
      <c r="A958" s="380" t="s">
        <v>758</v>
      </c>
      <c r="B958" s="317" t="s">
        <v>465</v>
      </c>
      <c r="C958" s="577"/>
      <c r="D958" s="572"/>
      <c r="E958" s="573"/>
      <c r="F958" s="155"/>
      <c r="G958" s="155"/>
      <c r="H958" s="384"/>
      <c r="I958" s="105"/>
      <c r="J958" s="105"/>
      <c r="K958" s="105"/>
      <c r="L958" s="403"/>
      <c r="M958" s="240"/>
      <c r="N958" s="68"/>
      <c r="P958" s="67"/>
    </row>
    <row r="959" spans="1:16" ht="12.75">
      <c r="A959" s="768" t="s">
        <v>47</v>
      </c>
      <c r="B959" s="769"/>
      <c r="C959" s="586" t="e">
        <f aca="true" t="shared" si="143" ref="C959:M959">SUM(C960:C964)</f>
        <v>#REF!</v>
      </c>
      <c r="D959" s="574"/>
      <c r="E959" s="575"/>
      <c r="F959" s="153">
        <f>SUM(F960:F962)</f>
        <v>1579</v>
      </c>
      <c r="G959" s="153">
        <f>SUM(G960:G962)</f>
        <v>1579</v>
      </c>
      <c r="H959" s="267">
        <f>SUM(H960:H962)</f>
        <v>785.6566</v>
      </c>
      <c r="I959" s="153" t="e">
        <f t="shared" si="143"/>
        <v>#REF!</v>
      </c>
      <c r="J959" s="153" t="e">
        <f t="shared" si="143"/>
        <v>#REF!</v>
      </c>
      <c r="K959" s="153">
        <f t="shared" si="143"/>
        <v>771.31436</v>
      </c>
      <c r="L959" s="390">
        <f t="shared" si="143"/>
        <v>771.31436</v>
      </c>
      <c r="M959" s="267">
        <f t="shared" si="143"/>
        <v>0</v>
      </c>
      <c r="N959" s="68"/>
      <c r="P959" s="67"/>
    </row>
    <row r="960" spans="1:16" ht="12.75" customHeight="1">
      <c r="A960" s="768" t="s">
        <v>7</v>
      </c>
      <c r="B960" s="769"/>
      <c r="C960" s="586" t="e">
        <f>SUM(H960:J960)</f>
        <v>#REF!</v>
      </c>
      <c r="D960" s="574"/>
      <c r="E960" s="575"/>
      <c r="F960" s="153">
        <v>0</v>
      </c>
      <c r="G960" s="153">
        <v>0</v>
      </c>
      <c r="H960" s="267">
        <f>H967</f>
        <v>0</v>
      </c>
      <c r="I960" s="153" t="e">
        <f>I967+#REF!</f>
        <v>#REF!</v>
      </c>
      <c r="J960" s="153" t="e">
        <f>J967+#REF!</f>
        <v>#REF!</v>
      </c>
      <c r="K960" s="153">
        <f aca="true" t="shared" si="144" ref="K960:L962">K967</f>
        <v>0</v>
      </c>
      <c r="L960" s="390">
        <f t="shared" si="144"/>
        <v>0</v>
      </c>
      <c r="M960" s="310"/>
      <c r="N960" s="68"/>
      <c r="P960" s="67"/>
    </row>
    <row r="961" spans="1:16" ht="12.75">
      <c r="A961" s="768" t="s">
        <v>14</v>
      </c>
      <c r="B961" s="769"/>
      <c r="C961" s="586" t="e">
        <f>SUM(H961:J961)</f>
        <v>#REF!</v>
      </c>
      <c r="D961" s="574"/>
      <c r="E961" s="575"/>
      <c r="F961" s="153">
        <f>F968</f>
        <v>1579</v>
      </c>
      <c r="G961" s="153">
        <f>G968</f>
        <v>1579</v>
      </c>
      <c r="H961" s="267">
        <f>H968</f>
        <v>785.6566</v>
      </c>
      <c r="I961" s="153" t="e">
        <f>I969+#REF!</f>
        <v>#REF!</v>
      </c>
      <c r="J961" s="153" t="e">
        <f>J969+#REF!</f>
        <v>#REF!</v>
      </c>
      <c r="K961" s="153">
        <f t="shared" si="144"/>
        <v>771.31436</v>
      </c>
      <c r="L961" s="390">
        <f t="shared" si="144"/>
        <v>771.31436</v>
      </c>
      <c r="M961" s="310"/>
      <c r="N961" s="68"/>
      <c r="P961" s="67"/>
    </row>
    <row r="962" spans="1:16" ht="12.75" customHeight="1">
      <c r="A962" s="768" t="s">
        <v>15</v>
      </c>
      <c r="B962" s="769"/>
      <c r="C962" s="586">
        <f>SUM(H962:J962)</f>
        <v>0</v>
      </c>
      <c r="D962" s="574"/>
      <c r="E962" s="575"/>
      <c r="F962" s="153">
        <v>0</v>
      </c>
      <c r="G962" s="153">
        <v>0</v>
      </c>
      <c r="H962" s="267">
        <f>H969</f>
        <v>0</v>
      </c>
      <c r="I962" s="153">
        <f>I970</f>
        <v>0</v>
      </c>
      <c r="J962" s="153">
        <f>J970</f>
        <v>0</v>
      </c>
      <c r="K962" s="153">
        <f t="shared" si="144"/>
        <v>0</v>
      </c>
      <c r="L962" s="390">
        <f t="shared" si="144"/>
        <v>0</v>
      </c>
      <c r="M962" s="310"/>
      <c r="N962" s="68"/>
      <c r="P962" s="67"/>
    </row>
    <row r="963" spans="1:16" ht="12.75" customHeight="1">
      <c r="A963" s="768" t="s">
        <v>16</v>
      </c>
      <c r="B963" s="769"/>
      <c r="C963" s="586">
        <f>SUM(H963:J963)</f>
        <v>0</v>
      </c>
      <c r="D963" s="574"/>
      <c r="E963" s="575"/>
      <c r="F963" s="153"/>
      <c r="G963" s="153"/>
      <c r="H963" s="267"/>
      <c r="I963" s="153"/>
      <c r="J963" s="153"/>
      <c r="K963" s="153"/>
      <c r="L963" s="390"/>
      <c r="M963" s="310"/>
      <c r="N963" s="68"/>
      <c r="P963" s="67"/>
    </row>
    <row r="964" spans="1:16" ht="12.75" customHeight="1">
      <c r="A964" s="795" t="s">
        <v>5</v>
      </c>
      <c r="B964" s="796"/>
      <c r="C964" s="587">
        <f>SUM(H964:J964)</f>
        <v>0</v>
      </c>
      <c r="D964" s="580"/>
      <c r="E964" s="581"/>
      <c r="F964" s="288"/>
      <c r="G964" s="288"/>
      <c r="H964" s="588"/>
      <c r="I964" s="288"/>
      <c r="J964" s="288"/>
      <c r="K964" s="288"/>
      <c r="L964" s="589"/>
      <c r="M964" s="311"/>
      <c r="N964" s="68"/>
      <c r="P964" s="67"/>
    </row>
    <row r="965" spans="1:16" ht="45" customHeight="1">
      <c r="A965" s="380" t="s">
        <v>759</v>
      </c>
      <c r="B965" s="317" t="s">
        <v>467</v>
      </c>
      <c r="C965" s="577"/>
      <c r="D965" s="382">
        <v>813</v>
      </c>
      <c r="E965" s="383" t="s">
        <v>872</v>
      </c>
      <c r="F965" s="250"/>
      <c r="G965" s="250"/>
      <c r="H965" s="558"/>
      <c r="I965" s="237"/>
      <c r="J965" s="237"/>
      <c r="K965" s="237"/>
      <c r="L965" s="559"/>
      <c r="M965" s="905" t="s">
        <v>760</v>
      </c>
      <c r="N965" s="68"/>
      <c r="P965" s="67"/>
    </row>
    <row r="966" spans="1:16" ht="12.75">
      <c r="A966" s="768" t="s">
        <v>47</v>
      </c>
      <c r="B966" s="769"/>
      <c r="C966" s="517">
        <f aca="true" t="shared" si="145" ref="C966:L966">SUM(C967:C969)</f>
        <v>785.6566</v>
      </c>
      <c r="D966" s="388"/>
      <c r="E966" s="389"/>
      <c r="F966" s="111">
        <f>SUM(F968)</f>
        <v>1579</v>
      </c>
      <c r="G966" s="111">
        <f>SUM(G968)</f>
        <v>1579</v>
      </c>
      <c r="H966" s="110">
        <f t="shared" si="145"/>
        <v>785.6566</v>
      </c>
      <c r="I966" s="111">
        <f t="shared" si="145"/>
        <v>0</v>
      </c>
      <c r="J966" s="111">
        <f t="shared" si="145"/>
        <v>0</v>
      </c>
      <c r="K966" s="111">
        <f t="shared" si="145"/>
        <v>771.31436</v>
      </c>
      <c r="L966" s="404">
        <f t="shared" si="145"/>
        <v>771.31436</v>
      </c>
      <c r="M966" s="906"/>
      <c r="N966" s="68"/>
      <c r="P966" s="67"/>
    </row>
    <row r="967" spans="1:16" ht="12.75" customHeight="1">
      <c r="A967" s="768" t="s">
        <v>7</v>
      </c>
      <c r="B967" s="769"/>
      <c r="C967" s="517">
        <f>SUM(H967:J967)</f>
        <v>0</v>
      </c>
      <c r="D967" s="388"/>
      <c r="E967" s="389"/>
      <c r="F967" s="111"/>
      <c r="G967" s="111"/>
      <c r="H967" s="110"/>
      <c r="I967" s="111"/>
      <c r="J967" s="111"/>
      <c r="K967" s="111"/>
      <c r="L967" s="404"/>
      <c r="M967" s="906"/>
      <c r="N967" s="68"/>
      <c r="P967" s="67"/>
    </row>
    <row r="968" spans="1:16" ht="12.75">
      <c r="A968" s="772" t="s">
        <v>14</v>
      </c>
      <c r="B968" s="773"/>
      <c r="C968" s="151">
        <f>SUM(H968:J968)</f>
        <v>785.6566</v>
      </c>
      <c r="D968" s="388"/>
      <c r="E968" s="389"/>
      <c r="F968" s="111">
        <v>1579</v>
      </c>
      <c r="G968" s="111">
        <v>1579</v>
      </c>
      <c r="H968" s="110">
        <v>785.6566</v>
      </c>
      <c r="I968" s="114"/>
      <c r="J968" s="114"/>
      <c r="K968" s="148">
        <v>771.31436</v>
      </c>
      <c r="L968" s="436">
        <v>771.31436</v>
      </c>
      <c r="M968" s="914"/>
      <c r="N968" s="68"/>
      <c r="P968" s="67"/>
    </row>
    <row r="969" spans="1:16" ht="25.5" customHeight="1" thickBot="1">
      <c r="A969" s="869" t="s">
        <v>761</v>
      </c>
      <c r="B969" s="870"/>
      <c r="C969" s="590">
        <f>SUM(H969:J969)</f>
        <v>0</v>
      </c>
      <c r="D969" s="591"/>
      <c r="E969" s="592"/>
      <c r="F969" s="593"/>
      <c r="G969" s="593"/>
      <c r="H969" s="594">
        <v>0</v>
      </c>
      <c r="I969" s="593"/>
      <c r="J969" s="593"/>
      <c r="K969" s="593">
        <v>0</v>
      </c>
      <c r="L969" s="595">
        <v>0</v>
      </c>
      <c r="M969" s="917"/>
      <c r="N969" s="68"/>
      <c r="P969" s="67"/>
    </row>
    <row r="970" spans="1:16" ht="12" customHeight="1">
      <c r="A970" s="289"/>
      <c r="B970" s="289"/>
      <c r="C970" s="152"/>
      <c r="D970" s="596"/>
      <c r="E970" s="597"/>
      <c r="F970" s="152"/>
      <c r="G970" s="152"/>
      <c r="H970" s="152"/>
      <c r="I970" s="152"/>
      <c r="J970" s="152"/>
      <c r="K970" s="152"/>
      <c r="L970" s="152"/>
      <c r="M970" s="290"/>
      <c r="P970" s="67"/>
    </row>
    <row r="971" spans="4:8" ht="12.75">
      <c r="D971" s="596"/>
      <c r="E971" s="597"/>
      <c r="F971" s="152"/>
      <c r="G971" s="152"/>
      <c r="H971" s="152"/>
    </row>
    <row r="972" spans="1:8" ht="26.25" customHeight="1">
      <c r="A972" s="918" t="s">
        <v>873</v>
      </c>
      <c r="B972" s="918"/>
      <c r="D972" s="596"/>
      <c r="E972" s="597"/>
      <c r="F972" s="152"/>
      <c r="G972" s="152"/>
      <c r="H972" s="152"/>
    </row>
    <row r="973" spans="4:13" ht="12" customHeight="1" hidden="1">
      <c r="D973" s="596"/>
      <c r="E973" s="597"/>
      <c r="F973" s="152"/>
      <c r="G973" s="152"/>
      <c r="H973" s="152" t="e">
        <f>#REF!-H97-H111-H118-H210-H617-H638-H652-H743</f>
        <v>#REF!</v>
      </c>
      <c r="I973" s="43" t="e">
        <f>#REF!-I97-I111-I118-I210-I617-I638-I652-I743</f>
        <v>#REF!</v>
      </c>
      <c r="J973" s="43" t="e">
        <f>#REF!-J97-J111-J118-J210-J617-J638-J652-J743</f>
        <v>#REF!</v>
      </c>
      <c r="K973" s="43" t="e">
        <f>#REF!-K97-K111-K118-K210-K617-K638-K652-K743</f>
        <v>#REF!</v>
      </c>
      <c r="L973" s="43" t="e">
        <f>#REF!-L97-L111-L118-L210-L617-L638-L652-L743</f>
        <v>#REF!</v>
      </c>
      <c r="M973" s="43" t="e">
        <f>#REF!-M97-M111-M118-M210-M617-M638-M652</f>
        <v>#REF!</v>
      </c>
    </row>
    <row r="974" spans="4:8" ht="12.75">
      <c r="D974" s="596"/>
      <c r="E974" s="597"/>
      <c r="F974" s="152"/>
      <c r="G974" s="152"/>
      <c r="H974" s="152"/>
    </row>
    <row r="975" spans="4:8" ht="12.75">
      <c r="D975" s="596"/>
      <c r="E975" s="597"/>
      <c r="F975" s="152"/>
      <c r="G975" s="152"/>
      <c r="H975" s="152"/>
    </row>
  </sheetData>
  <sheetProtection/>
  <mergeCells count="879">
    <mergeCell ref="M965:M969"/>
    <mergeCell ref="A966:B966"/>
    <mergeCell ref="A967:B967"/>
    <mergeCell ref="A968:B968"/>
    <mergeCell ref="A969:B969"/>
    <mergeCell ref="A972:B972"/>
    <mergeCell ref="A959:B959"/>
    <mergeCell ref="A960:B960"/>
    <mergeCell ref="A961:B961"/>
    <mergeCell ref="A962:B962"/>
    <mergeCell ref="A963:B963"/>
    <mergeCell ref="A964:B964"/>
    <mergeCell ref="M951:M957"/>
    <mergeCell ref="A952:B952"/>
    <mergeCell ref="A953:B953"/>
    <mergeCell ref="A954:B954"/>
    <mergeCell ref="A955:B955"/>
    <mergeCell ref="A956:B956"/>
    <mergeCell ref="A957:B957"/>
    <mergeCell ref="A945:B945"/>
    <mergeCell ref="A946:B946"/>
    <mergeCell ref="A947:B947"/>
    <mergeCell ref="A948:B948"/>
    <mergeCell ref="A949:B949"/>
    <mergeCell ref="A950:B950"/>
    <mergeCell ref="A937:B937"/>
    <mergeCell ref="A938:B938"/>
    <mergeCell ref="A940:B940"/>
    <mergeCell ref="A941:B941"/>
    <mergeCell ref="A942:B942"/>
    <mergeCell ref="A943:B943"/>
    <mergeCell ref="A930:B930"/>
    <mergeCell ref="A931:B931"/>
    <mergeCell ref="M932:M936"/>
    <mergeCell ref="A933:B933"/>
    <mergeCell ref="A934:B934"/>
    <mergeCell ref="A935:B935"/>
    <mergeCell ref="A936:B936"/>
    <mergeCell ref="A923:B923"/>
    <mergeCell ref="A924:B924"/>
    <mergeCell ref="A926:B926"/>
    <mergeCell ref="A927:B927"/>
    <mergeCell ref="A928:B928"/>
    <mergeCell ref="A929:B929"/>
    <mergeCell ref="A916:B916"/>
    <mergeCell ref="A917:B917"/>
    <mergeCell ref="M918:M922"/>
    <mergeCell ref="A919:B919"/>
    <mergeCell ref="A920:B920"/>
    <mergeCell ref="A921:B921"/>
    <mergeCell ref="A922:B922"/>
    <mergeCell ref="A910:B910"/>
    <mergeCell ref="M911:M915"/>
    <mergeCell ref="A912:B912"/>
    <mergeCell ref="A913:B913"/>
    <mergeCell ref="A914:B914"/>
    <mergeCell ref="A915:B915"/>
    <mergeCell ref="M904:M908"/>
    <mergeCell ref="A905:B905"/>
    <mergeCell ref="A906:B906"/>
    <mergeCell ref="A907:B907"/>
    <mergeCell ref="A908:B908"/>
    <mergeCell ref="A909:B909"/>
    <mergeCell ref="A896:B896"/>
    <mergeCell ref="A897:B897"/>
    <mergeCell ref="A900:B900"/>
    <mergeCell ref="A901:B901"/>
    <mergeCell ref="A902:B902"/>
    <mergeCell ref="A903:B903"/>
    <mergeCell ref="A889:B889"/>
    <mergeCell ref="A890:B890"/>
    <mergeCell ref="M891:M895"/>
    <mergeCell ref="A892:B892"/>
    <mergeCell ref="A893:B893"/>
    <mergeCell ref="A894:B894"/>
    <mergeCell ref="A895:B895"/>
    <mergeCell ref="A882:B882"/>
    <mergeCell ref="A883:B883"/>
    <mergeCell ref="A885:B885"/>
    <mergeCell ref="A886:B886"/>
    <mergeCell ref="A887:B887"/>
    <mergeCell ref="A888:B888"/>
    <mergeCell ref="A874:B874"/>
    <mergeCell ref="A875:B875"/>
    <mergeCell ref="M877:M881"/>
    <mergeCell ref="A878:B878"/>
    <mergeCell ref="A879:B879"/>
    <mergeCell ref="A880:B880"/>
    <mergeCell ref="A881:B881"/>
    <mergeCell ref="A867:B867"/>
    <mergeCell ref="A868:B868"/>
    <mergeCell ref="M869:M873"/>
    <mergeCell ref="A870:B870"/>
    <mergeCell ref="A871:B871"/>
    <mergeCell ref="A872:B872"/>
    <mergeCell ref="A873:B873"/>
    <mergeCell ref="A859:B859"/>
    <mergeCell ref="M862:M866"/>
    <mergeCell ref="A863:B863"/>
    <mergeCell ref="A864:B864"/>
    <mergeCell ref="A865:B865"/>
    <mergeCell ref="A866:B866"/>
    <mergeCell ref="A852:B852"/>
    <mergeCell ref="A854:B854"/>
    <mergeCell ref="A855:B855"/>
    <mergeCell ref="A856:B856"/>
    <mergeCell ref="A857:B857"/>
    <mergeCell ref="A858:B858"/>
    <mergeCell ref="A841:B841"/>
    <mergeCell ref="A842:B842"/>
    <mergeCell ref="A843:B843"/>
    <mergeCell ref="A844:B844"/>
    <mergeCell ref="M846:M852"/>
    <mergeCell ref="A847:B847"/>
    <mergeCell ref="A848:B848"/>
    <mergeCell ref="A849:B849"/>
    <mergeCell ref="A850:B850"/>
    <mergeCell ref="A851:B851"/>
    <mergeCell ref="A834:B834"/>
    <mergeCell ref="A835:B835"/>
    <mergeCell ref="A836:B836"/>
    <mergeCell ref="A837:B837"/>
    <mergeCell ref="A839:B839"/>
    <mergeCell ref="A840:B840"/>
    <mergeCell ref="A826:B826"/>
    <mergeCell ref="A827:B827"/>
    <mergeCell ref="M828:M832"/>
    <mergeCell ref="A829:B829"/>
    <mergeCell ref="A830:B830"/>
    <mergeCell ref="A831:B831"/>
    <mergeCell ref="A832:B832"/>
    <mergeCell ref="A819:B819"/>
    <mergeCell ref="A820:B820"/>
    <mergeCell ref="A822:B822"/>
    <mergeCell ref="A823:B823"/>
    <mergeCell ref="A824:B824"/>
    <mergeCell ref="A825:B825"/>
    <mergeCell ref="A812:B812"/>
    <mergeCell ref="A813:B813"/>
    <mergeCell ref="A815:B815"/>
    <mergeCell ref="A816:B816"/>
    <mergeCell ref="A817:B817"/>
    <mergeCell ref="A818:B818"/>
    <mergeCell ref="A803:B803"/>
    <mergeCell ref="A804:B804"/>
    <mergeCell ref="A805:B805"/>
    <mergeCell ref="A806:B806"/>
    <mergeCell ref="M807:M811"/>
    <mergeCell ref="A808:B808"/>
    <mergeCell ref="A809:B809"/>
    <mergeCell ref="A810:B810"/>
    <mergeCell ref="A811:B811"/>
    <mergeCell ref="A795:B795"/>
    <mergeCell ref="A796:B796"/>
    <mergeCell ref="A797:B797"/>
    <mergeCell ref="A798:B798"/>
    <mergeCell ref="A801:B801"/>
    <mergeCell ref="A802:B802"/>
    <mergeCell ref="A786:B786"/>
    <mergeCell ref="A787:B787"/>
    <mergeCell ref="A790:B790"/>
    <mergeCell ref="A791:B791"/>
    <mergeCell ref="A792:B792"/>
    <mergeCell ref="A793:B793"/>
    <mergeCell ref="A778:B778"/>
    <mergeCell ref="A779:B779"/>
    <mergeCell ref="A780:B780"/>
    <mergeCell ref="A781:B781"/>
    <mergeCell ref="A784:B784"/>
    <mergeCell ref="A785:B785"/>
    <mergeCell ref="A768:B768"/>
    <mergeCell ref="A769:B769"/>
    <mergeCell ref="M770:M776"/>
    <mergeCell ref="A771:B771"/>
    <mergeCell ref="A772:B772"/>
    <mergeCell ref="A773:B773"/>
    <mergeCell ref="A774:B774"/>
    <mergeCell ref="A775:B775"/>
    <mergeCell ref="A776:B776"/>
    <mergeCell ref="A761:B761"/>
    <mergeCell ref="A762:B762"/>
    <mergeCell ref="M763:M767"/>
    <mergeCell ref="A764:B764"/>
    <mergeCell ref="A765:B765"/>
    <mergeCell ref="A766:B766"/>
    <mergeCell ref="A767:B767"/>
    <mergeCell ref="A754:B754"/>
    <mergeCell ref="A755:B755"/>
    <mergeCell ref="M756:M760"/>
    <mergeCell ref="A757:B757"/>
    <mergeCell ref="A758:B758"/>
    <mergeCell ref="A759:B759"/>
    <mergeCell ref="A760:B760"/>
    <mergeCell ref="A747:B747"/>
    <mergeCell ref="A748:B748"/>
    <mergeCell ref="M749:M753"/>
    <mergeCell ref="A750:B750"/>
    <mergeCell ref="A751:B751"/>
    <mergeCell ref="A752:B752"/>
    <mergeCell ref="A753:B753"/>
    <mergeCell ref="A740:B740"/>
    <mergeCell ref="A741:B741"/>
    <mergeCell ref="A743:B743"/>
    <mergeCell ref="A744:B744"/>
    <mergeCell ref="A745:B745"/>
    <mergeCell ref="A746:B746"/>
    <mergeCell ref="A733:B733"/>
    <mergeCell ref="A734:B734"/>
    <mergeCell ref="M735:M739"/>
    <mergeCell ref="A736:B736"/>
    <mergeCell ref="A737:B737"/>
    <mergeCell ref="A738:B738"/>
    <mergeCell ref="A739:B739"/>
    <mergeCell ref="A727:B727"/>
    <mergeCell ref="M728:M732"/>
    <mergeCell ref="A729:B729"/>
    <mergeCell ref="A730:B730"/>
    <mergeCell ref="A731:B731"/>
    <mergeCell ref="A732:B732"/>
    <mergeCell ref="A720:B720"/>
    <mergeCell ref="A722:B722"/>
    <mergeCell ref="A723:B723"/>
    <mergeCell ref="A724:B724"/>
    <mergeCell ref="A725:B725"/>
    <mergeCell ref="A726:B726"/>
    <mergeCell ref="M714:M718"/>
    <mergeCell ref="A715:B715"/>
    <mergeCell ref="A716:B716"/>
    <mergeCell ref="A717:B717"/>
    <mergeCell ref="A718:B718"/>
    <mergeCell ref="A719:B719"/>
    <mergeCell ref="M707:M713"/>
    <mergeCell ref="A708:B708"/>
    <mergeCell ref="A709:B709"/>
    <mergeCell ref="A710:B710"/>
    <mergeCell ref="A711:B711"/>
    <mergeCell ref="A712:B712"/>
    <mergeCell ref="A713:B713"/>
    <mergeCell ref="A701:B701"/>
    <mergeCell ref="A702:B702"/>
    <mergeCell ref="A703:B703"/>
    <mergeCell ref="A704:B704"/>
    <mergeCell ref="A705:B705"/>
    <mergeCell ref="A706:B706"/>
    <mergeCell ref="M693:M699"/>
    <mergeCell ref="A694:B694"/>
    <mergeCell ref="A695:B695"/>
    <mergeCell ref="A696:B696"/>
    <mergeCell ref="A697:B697"/>
    <mergeCell ref="A698:B698"/>
    <mergeCell ref="A699:B699"/>
    <mergeCell ref="A684:B684"/>
    <mergeCell ref="A685:B685"/>
    <mergeCell ref="M686:M692"/>
    <mergeCell ref="A687:B687"/>
    <mergeCell ref="A688:B688"/>
    <mergeCell ref="A689:B689"/>
    <mergeCell ref="A690:B690"/>
    <mergeCell ref="A691:B691"/>
    <mergeCell ref="A692:B692"/>
    <mergeCell ref="A677:B677"/>
    <mergeCell ref="A678:B678"/>
    <mergeCell ref="A680:B680"/>
    <mergeCell ref="A681:B681"/>
    <mergeCell ref="A682:B682"/>
    <mergeCell ref="A683:B683"/>
    <mergeCell ref="A670:B670"/>
    <mergeCell ref="A671:B671"/>
    <mergeCell ref="M672:M676"/>
    <mergeCell ref="A673:B673"/>
    <mergeCell ref="A674:B674"/>
    <mergeCell ref="A675:B675"/>
    <mergeCell ref="A676:B676"/>
    <mergeCell ref="A663:B663"/>
    <mergeCell ref="A664:B664"/>
    <mergeCell ref="M665:M669"/>
    <mergeCell ref="A666:B666"/>
    <mergeCell ref="A667:B667"/>
    <mergeCell ref="A668:B668"/>
    <mergeCell ref="A669:B669"/>
    <mergeCell ref="A656:B656"/>
    <mergeCell ref="A657:B657"/>
    <mergeCell ref="M658:M662"/>
    <mergeCell ref="A659:B659"/>
    <mergeCell ref="A660:B660"/>
    <mergeCell ref="A661:B661"/>
    <mergeCell ref="A662:B662"/>
    <mergeCell ref="A649:B649"/>
    <mergeCell ref="A650:B650"/>
    <mergeCell ref="M651:M655"/>
    <mergeCell ref="A652:B652"/>
    <mergeCell ref="A653:B653"/>
    <mergeCell ref="A654:B654"/>
    <mergeCell ref="A655:B655"/>
    <mergeCell ref="A642:B642"/>
    <mergeCell ref="A643:B643"/>
    <mergeCell ref="A645:B645"/>
    <mergeCell ref="A646:B646"/>
    <mergeCell ref="A647:B647"/>
    <mergeCell ref="A648:B648"/>
    <mergeCell ref="A635:B635"/>
    <mergeCell ref="A636:B636"/>
    <mergeCell ref="M637:M641"/>
    <mergeCell ref="A638:B638"/>
    <mergeCell ref="A639:B639"/>
    <mergeCell ref="A640:B640"/>
    <mergeCell ref="A641:B641"/>
    <mergeCell ref="A628:B628"/>
    <mergeCell ref="A629:B629"/>
    <mergeCell ref="M630:M634"/>
    <mergeCell ref="A631:B631"/>
    <mergeCell ref="A632:B632"/>
    <mergeCell ref="A633:B633"/>
    <mergeCell ref="A634:B634"/>
    <mergeCell ref="A621:B621"/>
    <mergeCell ref="A622:B622"/>
    <mergeCell ref="M623:M627"/>
    <mergeCell ref="A624:B624"/>
    <mergeCell ref="A625:B625"/>
    <mergeCell ref="A626:B626"/>
    <mergeCell ref="A627:B627"/>
    <mergeCell ref="A614:B614"/>
    <mergeCell ref="M616:M620"/>
    <mergeCell ref="A617:B617"/>
    <mergeCell ref="A618:B618"/>
    <mergeCell ref="A619:B619"/>
    <mergeCell ref="A620:B620"/>
    <mergeCell ref="A606:B606"/>
    <mergeCell ref="A609:B609"/>
    <mergeCell ref="A610:B610"/>
    <mergeCell ref="A611:B611"/>
    <mergeCell ref="A612:B612"/>
    <mergeCell ref="A613:B613"/>
    <mergeCell ref="M600:M604"/>
    <mergeCell ref="A601:B601"/>
    <mergeCell ref="A602:B602"/>
    <mergeCell ref="A603:B603"/>
    <mergeCell ref="A604:B604"/>
    <mergeCell ref="A605:B605"/>
    <mergeCell ref="A593:B593"/>
    <mergeCell ref="A594:B594"/>
    <mergeCell ref="A595:B595"/>
    <mergeCell ref="A596:B596"/>
    <mergeCell ref="A597:B597"/>
    <mergeCell ref="A598:B598"/>
    <mergeCell ref="A585:B585"/>
    <mergeCell ref="A586:B586"/>
    <mergeCell ref="A588:B588"/>
    <mergeCell ref="A589:B589"/>
    <mergeCell ref="A590:B590"/>
    <mergeCell ref="A591:B591"/>
    <mergeCell ref="A578:B578"/>
    <mergeCell ref="A579:B579"/>
    <mergeCell ref="A581:B581"/>
    <mergeCell ref="A582:B582"/>
    <mergeCell ref="A583:B583"/>
    <mergeCell ref="A584:B584"/>
    <mergeCell ref="A572:B572"/>
    <mergeCell ref="M573:M577"/>
    <mergeCell ref="A574:B574"/>
    <mergeCell ref="A575:B575"/>
    <mergeCell ref="A576:B576"/>
    <mergeCell ref="A577:B577"/>
    <mergeCell ref="A565:B565"/>
    <mergeCell ref="A567:B567"/>
    <mergeCell ref="A568:B568"/>
    <mergeCell ref="A569:B569"/>
    <mergeCell ref="A570:B570"/>
    <mergeCell ref="A571:B571"/>
    <mergeCell ref="M552:M556"/>
    <mergeCell ref="A553:B553"/>
    <mergeCell ref="A554:B554"/>
    <mergeCell ref="A555:B555"/>
    <mergeCell ref="A556:B556"/>
    <mergeCell ref="M558:M562"/>
    <mergeCell ref="A559:B559"/>
    <mergeCell ref="A560:B560"/>
    <mergeCell ref="A561:B561"/>
    <mergeCell ref="A562:B562"/>
    <mergeCell ref="A545:B545"/>
    <mergeCell ref="A546:B546"/>
    <mergeCell ref="M547:M551"/>
    <mergeCell ref="A548:B548"/>
    <mergeCell ref="A549:B549"/>
    <mergeCell ref="A550:B550"/>
    <mergeCell ref="A551:B551"/>
    <mergeCell ref="A538:B538"/>
    <mergeCell ref="A539:B539"/>
    <mergeCell ref="A540:B540"/>
    <mergeCell ref="A542:B542"/>
    <mergeCell ref="A543:B543"/>
    <mergeCell ref="A544:B544"/>
    <mergeCell ref="A530:B530"/>
    <mergeCell ref="A532:B532"/>
    <mergeCell ref="A533:B533"/>
    <mergeCell ref="A534:B534"/>
    <mergeCell ref="A535:B535"/>
    <mergeCell ref="A537:B537"/>
    <mergeCell ref="M524:M528"/>
    <mergeCell ref="A525:B525"/>
    <mergeCell ref="A526:B526"/>
    <mergeCell ref="A527:B527"/>
    <mergeCell ref="A528:B528"/>
    <mergeCell ref="A529:B529"/>
    <mergeCell ref="A516:B516"/>
    <mergeCell ref="A517:B517"/>
    <mergeCell ref="A519:B519"/>
    <mergeCell ref="A520:B520"/>
    <mergeCell ref="A521:B521"/>
    <mergeCell ref="A522:B522"/>
    <mergeCell ref="A509:B509"/>
    <mergeCell ref="A510:B510"/>
    <mergeCell ref="M511:M515"/>
    <mergeCell ref="A512:B512"/>
    <mergeCell ref="A513:B513"/>
    <mergeCell ref="A514:B514"/>
    <mergeCell ref="A515:B515"/>
    <mergeCell ref="A500:B500"/>
    <mergeCell ref="A501:B501"/>
    <mergeCell ref="A502:B502"/>
    <mergeCell ref="A503:B503"/>
    <mergeCell ref="A507:B507"/>
    <mergeCell ref="A508:B508"/>
    <mergeCell ref="A491:B491"/>
    <mergeCell ref="A492:B492"/>
    <mergeCell ref="A494:B494"/>
    <mergeCell ref="A495:B495"/>
    <mergeCell ref="A496:B496"/>
    <mergeCell ref="A497:B497"/>
    <mergeCell ref="A483:B483"/>
    <mergeCell ref="A484:B484"/>
    <mergeCell ref="M486:M490"/>
    <mergeCell ref="A487:B487"/>
    <mergeCell ref="A488:B488"/>
    <mergeCell ref="A489:B489"/>
    <mergeCell ref="A490:B490"/>
    <mergeCell ref="A474:B474"/>
    <mergeCell ref="A475:B475"/>
    <mergeCell ref="A476:B476"/>
    <mergeCell ref="A477:B477"/>
    <mergeCell ref="A481:B481"/>
    <mergeCell ref="A482:B482"/>
    <mergeCell ref="A462:B462"/>
    <mergeCell ref="A463:B463"/>
    <mergeCell ref="A467:B467"/>
    <mergeCell ref="A468:B468"/>
    <mergeCell ref="A469:B469"/>
    <mergeCell ref="A470:B470"/>
    <mergeCell ref="A453:B453"/>
    <mergeCell ref="A454:B454"/>
    <mergeCell ref="A455:B455"/>
    <mergeCell ref="A456:B456"/>
    <mergeCell ref="A460:B460"/>
    <mergeCell ref="A461:B461"/>
    <mergeCell ref="A441:B441"/>
    <mergeCell ref="A442:B442"/>
    <mergeCell ref="A446:B446"/>
    <mergeCell ref="A447:B447"/>
    <mergeCell ref="A448:B448"/>
    <mergeCell ref="A449:B449"/>
    <mergeCell ref="A433:B433"/>
    <mergeCell ref="A434:B434"/>
    <mergeCell ref="A435:B435"/>
    <mergeCell ref="A436:B436"/>
    <mergeCell ref="A439:B439"/>
    <mergeCell ref="A440:B440"/>
    <mergeCell ref="A424:B424"/>
    <mergeCell ref="A425:B425"/>
    <mergeCell ref="A427:B427"/>
    <mergeCell ref="A428:B428"/>
    <mergeCell ref="A429:B429"/>
    <mergeCell ref="A430:B430"/>
    <mergeCell ref="A417:B417"/>
    <mergeCell ref="A418:B418"/>
    <mergeCell ref="M419:M423"/>
    <mergeCell ref="A420:B420"/>
    <mergeCell ref="A421:B421"/>
    <mergeCell ref="A422:B422"/>
    <mergeCell ref="A423:B423"/>
    <mergeCell ref="A410:B410"/>
    <mergeCell ref="A411:B411"/>
    <mergeCell ref="A413:B413"/>
    <mergeCell ref="A414:B414"/>
    <mergeCell ref="A415:B415"/>
    <mergeCell ref="A416:B416"/>
    <mergeCell ref="A403:B403"/>
    <mergeCell ref="A404:B404"/>
    <mergeCell ref="M405:M409"/>
    <mergeCell ref="A406:B406"/>
    <mergeCell ref="A407:B407"/>
    <mergeCell ref="A408:B408"/>
    <mergeCell ref="A409:B409"/>
    <mergeCell ref="A396:B396"/>
    <mergeCell ref="A397:B397"/>
    <mergeCell ref="M398:M402"/>
    <mergeCell ref="A399:B399"/>
    <mergeCell ref="A400:B400"/>
    <mergeCell ref="A401:B401"/>
    <mergeCell ref="A402:B402"/>
    <mergeCell ref="A389:B389"/>
    <mergeCell ref="A390:B390"/>
    <mergeCell ref="M391:M395"/>
    <mergeCell ref="A392:B392"/>
    <mergeCell ref="A393:B393"/>
    <mergeCell ref="A394:B394"/>
    <mergeCell ref="A395:B395"/>
    <mergeCell ref="A382:B382"/>
    <mergeCell ref="A383:B383"/>
    <mergeCell ref="M384:M388"/>
    <mergeCell ref="A385:B385"/>
    <mergeCell ref="A386:B386"/>
    <mergeCell ref="A387:B387"/>
    <mergeCell ref="A388:B388"/>
    <mergeCell ref="A375:B375"/>
    <mergeCell ref="A376:B376"/>
    <mergeCell ref="M377:M381"/>
    <mergeCell ref="A378:B378"/>
    <mergeCell ref="A379:B379"/>
    <mergeCell ref="A380:B380"/>
    <mergeCell ref="A381:B381"/>
    <mergeCell ref="A368:B368"/>
    <mergeCell ref="A369:B369"/>
    <mergeCell ref="M370:M374"/>
    <mergeCell ref="A371:B371"/>
    <mergeCell ref="A372:B372"/>
    <mergeCell ref="A373:B373"/>
    <mergeCell ref="A374:B374"/>
    <mergeCell ref="A361:B361"/>
    <mergeCell ref="A362:B362"/>
    <mergeCell ref="M363:M367"/>
    <mergeCell ref="A364:B364"/>
    <mergeCell ref="A365:B365"/>
    <mergeCell ref="A366:B366"/>
    <mergeCell ref="A367:B367"/>
    <mergeCell ref="A354:B354"/>
    <mergeCell ref="A355:B355"/>
    <mergeCell ref="M356:M360"/>
    <mergeCell ref="A357:B357"/>
    <mergeCell ref="A358:B358"/>
    <mergeCell ref="A359:B359"/>
    <mergeCell ref="A360:B360"/>
    <mergeCell ref="A347:B347"/>
    <mergeCell ref="A348:B348"/>
    <mergeCell ref="A350:B350"/>
    <mergeCell ref="A351:B351"/>
    <mergeCell ref="A352:B352"/>
    <mergeCell ref="A353:B353"/>
    <mergeCell ref="A340:B340"/>
    <mergeCell ref="A341:B341"/>
    <mergeCell ref="M342:M346"/>
    <mergeCell ref="A343:B343"/>
    <mergeCell ref="A344:B344"/>
    <mergeCell ref="A345:B345"/>
    <mergeCell ref="A346:B346"/>
    <mergeCell ref="A333:B333"/>
    <mergeCell ref="A334:B334"/>
    <mergeCell ref="M335:M339"/>
    <mergeCell ref="A336:B336"/>
    <mergeCell ref="A337:B337"/>
    <mergeCell ref="A338:B338"/>
    <mergeCell ref="A339:B339"/>
    <mergeCell ref="A326:B326"/>
    <mergeCell ref="A327:B327"/>
    <mergeCell ref="M328:M332"/>
    <mergeCell ref="A329:B329"/>
    <mergeCell ref="A330:B330"/>
    <mergeCell ref="A331:B331"/>
    <mergeCell ref="A332:B332"/>
    <mergeCell ref="A319:B319"/>
    <mergeCell ref="A320:B320"/>
    <mergeCell ref="M321:M325"/>
    <mergeCell ref="A322:B322"/>
    <mergeCell ref="A323:B323"/>
    <mergeCell ref="A324:B324"/>
    <mergeCell ref="A325:B325"/>
    <mergeCell ref="A312:B312"/>
    <mergeCell ref="A313:B313"/>
    <mergeCell ref="M314:M318"/>
    <mergeCell ref="A315:B315"/>
    <mergeCell ref="A316:B316"/>
    <mergeCell ref="A317:B317"/>
    <mergeCell ref="A318:B318"/>
    <mergeCell ref="A304:B304"/>
    <mergeCell ref="A305:B305"/>
    <mergeCell ref="M307:M311"/>
    <mergeCell ref="A308:B308"/>
    <mergeCell ref="A309:B309"/>
    <mergeCell ref="A310:B310"/>
    <mergeCell ref="A311:B311"/>
    <mergeCell ref="A297:B297"/>
    <mergeCell ref="A298:B298"/>
    <mergeCell ref="A300:B300"/>
    <mergeCell ref="A301:B301"/>
    <mergeCell ref="A302:B302"/>
    <mergeCell ref="A303:B303"/>
    <mergeCell ref="A290:B290"/>
    <mergeCell ref="A291:B291"/>
    <mergeCell ref="M292:M296"/>
    <mergeCell ref="A293:B293"/>
    <mergeCell ref="A294:B294"/>
    <mergeCell ref="A295:B295"/>
    <mergeCell ref="A296:B296"/>
    <mergeCell ref="A283:B283"/>
    <mergeCell ref="A284:B284"/>
    <mergeCell ref="M285:M289"/>
    <mergeCell ref="A286:B286"/>
    <mergeCell ref="A287:B287"/>
    <mergeCell ref="A288:B288"/>
    <mergeCell ref="A289:B289"/>
    <mergeCell ref="A276:B276"/>
    <mergeCell ref="A277:B277"/>
    <mergeCell ref="M278:M282"/>
    <mergeCell ref="A279:B279"/>
    <mergeCell ref="A280:B280"/>
    <mergeCell ref="A281:B281"/>
    <mergeCell ref="A282:B282"/>
    <mergeCell ref="A269:B269"/>
    <mergeCell ref="A270:B270"/>
    <mergeCell ref="M271:M275"/>
    <mergeCell ref="A272:B272"/>
    <mergeCell ref="A273:B273"/>
    <mergeCell ref="A274:B274"/>
    <mergeCell ref="A275:B275"/>
    <mergeCell ref="A262:B262"/>
    <mergeCell ref="A263:B263"/>
    <mergeCell ref="M264:M268"/>
    <mergeCell ref="A265:B265"/>
    <mergeCell ref="A266:B266"/>
    <mergeCell ref="A267:B267"/>
    <mergeCell ref="A268:B268"/>
    <mergeCell ref="A255:B255"/>
    <mergeCell ref="A256:B256"/>
    <mergeCell ref="M257:M261"/>
    <mergeCell ref="A258:B258"/>
    <mergeCell ref="A259:B259"/>
    <mergeCell ref="A260:B260"/>
    <mergeCell ref="A261:B261"/>
    <mergeCell ref="A249:B249"/>
    <mergeCell ref="M250:M254"/>
    <mergeCell ref="A251:B251"/>
    <mergeCell ref="A252:B252"/>
    <mergeCell ref="A253:B253"/>
    <mergeCell ref="A254:B254"/>
    <mergeCell ref="M243:M247"/>
    <mergeCell ref="A244:B244"/>
    <mergeCell ref="A245:B245"/>
    <mergeCell ref="A246:B246"/>
    <mergeCell ref="A247:B247"/>
    <mergeCell ref="A248:B248"/>
    <mergeCell ref="A237:B237"/>
    <mergeCell ref="A238:B238"/>
    <mergeCell ref="A239:B239"/>
    <mergeCell ref="A240:B240"/>
    <mergeCell ref="A241:B241"/>
    <mergeCell ref="A242:B242"/>
    <mergeCell ref="A228:B228"/>
    <mergeCell ref="A229:B229"/>
    <mergeCell ref="M230:M234"/>
    <mergeCell ref="A231:B231"/>
    <mergeCell ref="A232:B232"/>
    <mergeCell ref="A233:B233"/>
    <mergeCell ref="A234:B234"/>
    <mergeCell ref="A221:B221"/>
    <mergeCell ref="A222:B222"/>
    <mergeCell ref="M223:M227"/>
    <mergeCell ref="A224:B224"/>
    <mergeCell ref="A225:B225"/>
    <mergeCell ref="A226:B226"/>
    <mergeCell ref="A227:B227"/>
    <mergeCell ref="A214:B214"/>
    <mergeCell ref="A215:B215"/>
    <mergeCell ref="M216:M220"/>
    <mergeCell ref="A217:B217"/>
    <mergeCell ref="A218:B218"/>
    <mergeCell ref="A219:B219"/>
    <mergeCell ref="A220:B220"/>
    <mergeCell ref="A207:B207"/>
    <mergeCell ref="A208:B208"/>
    <mergeCell ref="M209:M213"/>
    <mergeCell ref="A210:B210"/>
    <mergeCell ref="A211:B211"/>
    <mergeCell ref="A212:B212"/>
    <mergeCell ref="A213:B213"/>
    <mergeCell ref="A200:B200"/>
    <mergeCell ref="A201:B201"/>
    <mergeCell ref="M202:M206"/>
    <mergeCell ref="A203:B203"/>
    <mergeCell ref="A204:B204"/>
    <mergeCell ref="A205:B205"/>
    <mergeCell ref="A206:B206"/>
    <mergeCell ref="A193:B193"/>
    <mergeCell ref="A194:B194"/>
    <mergeCell ref="A196:B196"/>
    <mergeCell ref="A197:B197"/>
    <mergeCell ref="A198:B198"/>
    <mergeCell ref="A199:B199"/>
    <mergeCell ref="A186:B186"/>
    <mergeCell ref="A187:B187"/>
    <mergeCell ref="M188:M192"/>
    <mergeCell ref="A189:B189"/>
    <mergeCell ref="A190:B190"/>
    <mergeCell ref="A191:B191"/>
    <mergeCell ref="A192:B192"/>
    <mergeCell ref="A179:B179"/>
    <mergeCell ref="A180:B180"/>
    <mergeCell ref="M181:M185"/>
    <mergeCell ref="A182:B182"/>
    <mergeCell ref="A183:B183"/>
    <mergeCell ref="A184:B184"/>
    <mergeCell ref="A185:B185"/>
    <mergeCell ref="A172:B172"/>
    <mergeCell ref="A173:B173"/>
    <mergeCell ref="M174:M178"/>
    <mergeCell ref="A175:B175"/>
    <mergeCell ref="A176:B176"/>
    <mergeCell ref="A177:B177"/>
    <mergeCell ref="A178:B178"/>
    <mergeCell ref="A165:B165"/>
    <mergeCell ref="A166:B166"/>
    <mergeCell ref="M167:M171"/>
    <mergeCell ref="A168:B168"/>
    <mergeCell ref="A169:B169"/>
    <mergeCell ref="A170:B170"/>
    <mergeCell ref="A171:B171"/>
    <mergeCell ref="A158:B158"/>
    <mergeCell ref="A159:B159"/>
    <mergeCell ref="M160:M164"/>
    <mergeCell ref="A161:B161"/>
    <mergeCell ref="A162:B162"/>
    <mergeCell ref="A163:B163"/>
    <mergeCell ref="A164:B164"/>
    <mergeCell ref="A151:B151"/>
    <mergeCell ref="A152:B152"/>
    <mergeCell ref="M153:M157"/>
    <mergeCell ref="A154:B154"/>
    <mergeCell ref="A155:B155"/>
    <mergeCell ref="A156:B156"/>
    <mergeCell ref="A157:B157"/>
    <mergeCell ref="A144:B144"/>
    <mergeCell ref="M146:M150"/>
    <mergeCell ref="A147:B147"/>
    <mergeCell ref="A148:B148"/>
    <mergeCell ref="A149:B149"/>
    <mergeCell ref="A150:B150"/>
    <mergeCell ref="A137:B137"/>
    <mergeCell ref="A139:B139"/>
    <mergeCell ref="A140:B140"/>
    <mergeCell ref="A141:B141"/>
    <mergeCell ref="A142:B142"/>
    <mergeCell ref="A143:B143"/>
    <mergeCell ref="M131:M135"/>
    <mergeCell ref="A132:B132"/>
    <mergeCell ref="A133:B133"/>
    <mergeCell ref="A134:B134"/>
    <mergeCell ref="A135:B135"/>
    <mergeCell ref="A136:B136"/>
    <mergeCell ref="A122:B122"/>
    <mergeCell ref="A123:B123"/>
    <mergeCell ref="M124:M130"/>
    <mergeCell ref="A125:B125"/>
    <mergeCell ref="A126:B126"/>
    <mergeCell ref="A127:B127"/>
    <mergeCell ref="A128:B128"/>
    <mergeCell ref="A129:B129"/>
    <mergeCell ref="A130:B130"/>
    <mergeCell ref="A115:B115"/>
    <mergeCell ref="A116:B116"/>
    <mergeCell ref="M117:M121"/>
    <mergeCell ref="A118:B118"/>
    <mergeCell ref="A119:B119"/>
    <mergeCell ref="A120:B120"/>
    <mergeCell ref="A121:B121"/>
    <mergeCell ref="A108:B108"/>
    <mergeCell ref="A109:B109"/>
    <mergeCell ref="M110:M114"/>
    <mergeCell ref="A111:B111"/>
    <mergeCell ref="A112:B112"/>
    <mergeCell ref="A113:B113"/>
    <mergeCell ref="A114:B114"/>
    <mergeCell ref="A101:B101"/>
    <mergeCell ref="A102:B102"/>
    <mergeCell ref="M103:M107"/>
    <mergeCell ref="A104:B104"/>
    <mergeCell ref="A105:B105"/>
    <mergeCell ref="A106:B106"/>
    <mergeCell ref="A107:B107"/>
    <mergeCell ref="A94:B94"/>
    <mergeCell ref="A95:B95"/>
    <mergeCell ref="M96:M100"/>
    <mergeCell ref="A97:B97"/>
    <mergeCell ref="A98:B98"/>
    <mergeCell ref="A99:B99"/>
    <mergeCell ref="A100:B100"/>
    <mergeCell ref="A87:B87"/>
    <mergeCell ref="A88:B88"/>
    <mergeCell ref="M89:M93"/>
    <mergeCell ref="A90:B90"/>
    <mergeCell ref="A91:B91"/>
    <mergeCell ref="A92:B92"/>
    <mergeCell ref="A93:B93"/>
    <mergeCell ref="A78:B78"/>
    <mergeCell ref="A79:B79"/>
    <mergeCell ref="M82:M86"/>
    <mergeCell ref="A83:B83"/>
    <mergeCell ref="A84:B84"/>
    <mergeCell ref="A85:B85"/>
    <mergeCell ref="A86:B86"/>
    <mergeCell ref="A71:B71"/>
    <mergeCell ref="A72:B72"/>
    <mergeCell ref="A74:B74"/>
    <mergeCell ref="A75:B75"/>
    <mergeCell ref="A76:B76"/>
    <mergeCell ref="A77:B77"/>
    <mergeCell ref="A64:B64"/>
    <mergeCell ref="A65:B65"/>
    <mergeCell ref="M66:M70"/>
    <mergeCell ref="A67:B67"/>
    <mergeCell ref="A68:B68"/>
    <mergeCell ref="A69:B69"/>
    <mergeCell ref="A70:B70"/>
    <mergeCell ref="A57:B57"/>
    <mergeCell ref="A58:B58"/>
    <mergeCell ref="M59:M63"/>
    <mergeCell ref="A60:B60"/>
    <mergeCell ref="A61:B61"/>
    <mergeCell ref="A62:B62"/>
    <mergeCell ref="A63:B63"/>
    <mergeCell ref="A50:B50"/>
    <mergeCell ref="A51:B51"/>
    <mergeCell ref="M52:M56"/>
    <mergeCell ref="A53:B53"/>
    <mergeCell ref="A54:B54"/>
    <mergeCell ref="A55:B55"/>
    <mergeCell ref="A56:B56"/>
    <mergeCell ref="A43:B43"/>
    <mergeCell ref="A44:B44"/>
    <mergeCell ref="M45:M49"/>
    <mergeCell ref="A46:B46"/>
    <mergeCell ref="A47:B47"/>
    <mergeCell ref="A48:B48"/>
    <mergeCell ref="A49:B49"/>
    <mergeCell ref="A37:B37"/>
    <mergeCell ref="M38:M42"/>
    <mergeCell ref="A39:B39"/>
    <mergeCell ref="A40:B40"/>
    <mergeCell ref="A41:B41"/>
    <mergeCell ref="A42:B42"/>
    <mergeCell ref="A26:B26"/>
    <mergeCell ref="A27:B27"/>
    <mergeCell ref="A28:B28"/>
    <mergeCell ref="A29:B29"/>
    <mergeCell ref="M31:M37"/>
    <mergeCell ref="A32:B32"/>
    <mergeCell ref="A33:B33"/>
    <mergeCell ref="A34:B34"/>
    <mergeCell ref="A35:B35"/>
    <mergeCell ref="A36:B36"/>
    <mergeCell ref="A19:B19"/>
    <mergeCell ref="A20:B20"/>
    <mergeCell ref="A21:B21"/>
    <mergeCell ref="A22:B22"/>
    <mergeCell ref="A24:B24"/>
    <mergeCell ref="A25:B25"/>
    <mergeCell ref="A12:B12"/>
    <mergeCell ref="A13:B13"/>
    <mergeCell ref="A14:B14"/>
    <mergeCell ref="A15:B15"/>
    <mergeCell ref="A16:B16"/>
    <mergeCell ref="A18:B18"/>
    <mergeCell ref="A1:M4"/>
    <mergeCell ref="N1:P2"/>
    <mergeCell ref="A5:M5"/>
    <mergeCell ref="A6:D6"/>
    <mergeCell ref="K6:L6"/>
    <mergeCell ref="A8:A10"/>
    <mergeCell ref="B8:B10"/>
    <mergeCell ref="D8:E9"/>
    <mergeCell ref="F8:L9"/>
    <mergeCell ref="M8:M10"/>
  </mergeCells>
  <printOptions/>
  <pageMargins left="0.1968503937007874" right="0.11811023622047245" top="0.11811023622047245" bottom="0.03937007874015748" header="0.1968503937007874" footer="0.1968503937007874"/>
  <pageSetup fitToHeight="0" fitToWidth="1" horizontalDpi="600" verticalDpi="600" orientation="landscape" paperSize="9" r:id="rId3"/>
  <rowBreaks count="2" manualBreakCount="2">
    <brk id="38" max="12" man="1"/>
    <brk id="936" max="12"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view="pageBreakPreview" zoomScale="60" zoomScalePageLayoutView="0" workbookViewId="0" topLeftCell="A1">
      <selection activeCell="F23" sqref="F23"/>
    </sheetView>
  </sheetViews>
  <sheetFormatPr defaultColWidth="9.00390625" defaultRowHeight="12.75"/>
  <cols>
    <col min="1" max="1" width="22.875" style="19" customWidth="1"/>
    <col min="2" max="2" width="21.25390625" style="19" customWidth="1"/>
    <col min="3" max="3" width="25.375" style="19" customWidth="1"/>
    <col min="4" max="4" width="12.00390625" style="19" customWidth="1"/>
    <col min="5" max="5" width="11.25390625" style="19" customWidth="1"/>
    <col min="6" max="6" width="15.75390625" style="19" customWidth="1"/>
    <col min="7" max="7" width="13.25390625" style="19" customWidth="1"/>
    <col min="8" max="8" width="12.75390625" style="19" customWidth="1"/>
    <col min="9" max="9" width="16.75390625" style="19" customWidth="1"/>
    <col min="10" max="10" width="13.75390625" style="19" customWidth="1"/>
    <col min="11" max="11" width="12.25390625" style="19" customWidth="1"/>
    <col min="12" max="12" width="21.25390625" style="19" customWidth="1"/>
    <col min="13" max="16384" width="9.125" style="19" customWidth="1"/>
  </cols>
  <sheetData>
    <row r="1" spans="1:20" ht="27.75" customHeight="1">
      <c r="A1" s="18"/>
      <c r="B1" s="18"/>
      <c r="C1" s="919"/>
      <c r="D1" s="919"/>
      <c r="E1" s="919"/>
      <c r="F1" s="919"/>
      <c r="G1" s="919"/>
      <c r="H1" s="919"/>
      <c r="I1" s="919"/>
      <c r="J1" s="919"/>
      <c r="K1" s="18"/>
      <c r="L1" s="21" t="s">
        <v>70</v>
      </c>
      <c r="M1" s="20"/>
      <c r="N1" s="20"/>
      <c r="O1" s="20"/>
      <c r="P1" s="20"/>
      <c r="Q1" s="20"/>
      <c r="R1" s="20"/>
      <c r="S1" s="20"/>
      <c r="T1" s="20"/>
    </row>
    <row r="2" spans="1:16" ht="32.25" customHeight="1">
      <c r="A2" s="18"/>
      <c r="B2" s="920" t="s">
        <v>69</v>
      </c>
      <c r="C2" s="920"/>
      <c r="D2" s="920"/>
      <c r="E2" s="920"/>
      <c r="F2" s="920"/>
      <c r="G2" s="920"/>
      <c r="H2" s="920"/>
      <c r="I2" s="920"/>
      <c r="J2" s="920"/>
      <c r="K2" s="18"/>
      <c r="L2" s="18"/>
      <c r="M2" s="18"/>
      <c r="N2" s="18"/>
      <c r="O2" s="18"/>
      <c r="P2" s="18"/>
    </row>
    <row r="3" spans="1:16" ht="15">
      <c r="A3" s="18"/>
      <c r="B3" s="18"/>
      <c r="C3" s="18"/>
      <c r="D3" s="18"/>
      <c r="E3" s="18"/>
      <c r="F3" s="18"/>
      <c r="G3" s="18"/>
      <c r="H3" s="18"/>
      <c r="I3" s="18"/>
      <c r="J3" s="18"/>
      <c r="K3" s="18"/>
      <c r="M3" s="18"/>
      <c r="N3" s="18"/>
      <c r="O3" s="18"/>
      <c r="P3" s="18"/>
    </row>
    <row r="4" spans="1:16" ht="15">
      <c r="A4" s="18"/>
      <c r="B4" s="18"/>
      <c r="C4" s="18"/>
      <c r="D4" s="18"/>
      <c r="E4" s="18"/>
      <c r="F4" s="18"/>
      <c r="G4" s="18"/>
      <c r="H4" s="18"/>
      <c r="I4" s="18"/>
      <c r="J4" s="18"/>
      <c r="K4" s="18"/>
      <c r="L4" s="18"/>
      <c r="M4" s="18"/>
      <c r="N4" s="18"/>
      <c r="O4" s="18"/>
      <c r="P4" s="18"/>
    </row>
    <row r="5" spans="1:16" ht="90">
      <c r="A5" s="34" t="s">
        <v>59</v>
      </c>
      <c r="B5" s="35" t="s">
        <v>66</v>
      </c>
      <c r="C5" s="35" t="s">
        <v>67</v>
      </c>
      <c r="D5" s="35" t="s">
        <v>63</v>
      </c>
      <c r="E5" s="35" t="s">
        <v>64</v>
      </c>
      <c r="F5" s="35" t="s">
        <v>65</v>
      </c>
      <c r="G5" s="35" t="s">
        <v>68</v>
      </c>
      <c r="H5" s="35" t="s">
        <v>71</v>
      </c>
      <c r="I5" s="35" t="s">
        <v>72</v>
      </c>
      <c r="J5" s="35" t="s">
        <v>57</v>
      </c>
      <c r="K5" s="35" t="s">
        <v>73</v>
      </c>
      <c r="L5" s="36" t="s">
        <v>74</v>
      </c>
      <c r="M5" s="18"/>
      <c r="N5" s="18"/>
      <c r="O5" s="18"/>
      <c r="P5" s="18"/>
    </row>
    <row r="6" spans="1:16" ht="15">
      <c r="A6" s="31" t="s">
        <v>1</v>
      </c>
      <c r="B6" s="32"/>
      <c r="C6" s="32"/>
      <c r="D6" s="32"/>
      <c r="E6" s="32"/>
      <c r="F6" s="32"/>
      <c r="G6" s="32"/>
      <c r="H6" s="32"/>
      <c r="I6" s="32"/>
      <c r="J6" s="32"/>
      <c r="K6" s="32"/>
      <c r="L6" s="33"/>
      <c r="M6" s="18"/>
      <c r="N6" s="18"/>
      <c r="O6" s="18"/>
      <c r="P6" s="18"/>
    </row>
    <row r="7" spans="1:16" ht="15">
      <c r="A7" s="22" t="s">
        <v>60</v>
      </c>
      <c r="B7" s="23"/>
      <c r="C7" s="23"/>
      <c r="D7" s="23"/>
      <c r="E7" s="23"/>
      <c r="F7" s="23"/>
      <c r="G7" s="23"/>
      <c r="H7" s="23"/>
      <c r="I7" s="23"/>
      <c r="J7" s="23"/>
      <c r="K7" s="23"/>
      <c r="L7" s="24"/>
      <c r="M7" s="18"/>
      <c r="N7" s="18"/>
      <c r="O7" s="18"/>
      <c r="P7" s="18"/>
    </row>
    <row r="8" spans="1:16" ht="15">
      <c r="A8" s="22" t="s">
        <v>61</v>
      </c>
      <c r="B8" s="23"/>
      <c r="C8" s="23"/>
      <c r="D8" s="23"/>
      <c r="E8" s="23"/>
      <c r="F8" s="23"/>
      <c r="G8" s="23"/>
      <c r="H8" s="23"/>
      <c r="I8" s="23"/>
      <c r="J8" s="23"/>
      <c r="K8" s="23"/>
      <c r="L8" s="24"/>
      <c r="M8" s="18"/>
      <c r="N8" s="18"/>
      <c r="O8" s="18"/>
      <c r="P8" s="18"/>
    </row>
    <row r="9" spans="1:16" ht="15">
      <c r="A9" s="22" t="s">
        <v>58</v>
      </c>
      <c r="B9" s="23"/>
      <c r="C9" s="23"/>
      <c r="D9" s="23"/>
      <c r="E9" s="23"/>
      <c r="F9" s="23"/>
      <c r="G9" s="23"/>
      <c r="H9" s="23"/>
      <c r="I9" s="23"/>
      <c r="J9" s="23"/>
      <c r="K9" s="23"/>
      <c r="L9" s="24"/>
      <c r="M9" s="18"/>
      <c r="N9" s="18"/>
      <c r="O9" s="18"/>
      <c r="P9" s="18"/>
    </row>
    <row r="10" spans="1:16" ht="15">
      <c r="A10" s="22" t="s">
        <v>10</v>
      </c>
      <c r="B10" s="23"/>
      <c r="C10" s="23"/>
      <c r="D10" s="23"/>
      <c r="E10" s="23"/>
      <c r="F10" s="23"/>
      <c r="G10" s="23"/>
      <c r="H10" s="23"/>
      <c r="I10" s="23"/>
      <c r="J10" s="23"/>
      <c r="K10" s="23"/>
      <c r="L10" s="24"/>
      <c r="M10" s="18"/>
      <c r="N10" s="18"/>
      <c r="O10" s="18"/>
      <c r="P10" s="18"/>
    </row>
    <row r="11" spans="1:16" ht="15">
      <c r="A11" s="22" t="s">
        <v>62</v>
      </c>
      <c r="B11" s="23"/>
      <c r="C11" s="23"/>
      <c r="D11" s="23"/>
      <c r="E11" s="23"/>
      <c r="F11" s="23"/>
      <c r="G11" s="23"/>
      <c r="H11" s="23"/>
      <c r="I11" s="23"/>
      <c r="J11" s="23"/>
      <c r="K11" s="23"/>
      <c r="L11" s="24"/>
      <c r="M11" s="18"/>
      <c r="N11" s="18"/>
      <c r="O11" s="18"/>
      <c r="P11" s="18"/>
    </row>
    <row r="12" spans="1:16" ht="15">
      <c r="A12" s="25"/>
      <c r="B12" s="26"/>
      <c r="C12" s="26"/>
      <c r="D12" s="26"/>
      <c r="E12" s="26"/>
      <c r="F12" s="26"/>
      <c r="G12" s="26"/>
      <c r="H12" s="26"/>
      <c r="I12" s="26"/>
      <c r="J12" s="26"/>
      <c r="K12" s="26"/>
      <c r="L12" s="27"/>
      <c r="M12" s="18"/>
      <c r="N12" s="18"/>
      <c r="O12" s="18"/>
      <c r="P12" s="18"/>
    </row>
    <row r="13" spans="1:16" ht="15">
      <c r="A13" s="28"/>
      <c r="B13" s="29"/>
      <c r="C13" s="29"/>
      <c r="D13" s="29"/>
      <c r="E13" s="29"/>
      <c r="F13" s="29"/>
      <c r="G13" s="29"/>
      <c r="H13" s="29"/>
      <c r="I13" s="29"/>
      <c r="J13" s="29"/>
      <c r="K13" s="29"/>
      <c r="L13" s="30"/>
      <c r="M13" s="18"/>
      <c r="N13" s="18"/>
      <c r="O13" s="18"/>
      <c r="P13" s="18"/>
    </row>
    <row r="14" spans="1:16" ht="15">
      <c r="A14" s="18"/>
      <c r="B14" s="18"/>
      <c r="C14" s="18"/>
      <c r="D14" s="18"/>
      <c r="E14" s="18"/>
      <c r="F14" s="18"/>
      <c r="G14" s="18"/>
      <c r="H14" s="18"/>
      <c r="I14" s="18"/>
      <c r="J14" s="18"/>
      <c r="K14" s="18"/>
      <c r="L14" s="18"/>
      <c r="M14" s="18"/>
      <c r="N14" s="18"/>
      <c r="O14" s="18"/>
      <c r="P14" s="18"/>
    </row>
    <row r="15" spans="1:16" ht="15">
      <c r="A15" s="18"/>
      <c r="B15" s="18"/>
      <c r="C15" s="18"/>
      <c r="D15" s="18"/>
      <c r="E15" s="18"/>
      <c r="F15" s="18"/>
      <c r="G15" s="18"/>
      <c r="H15" s="18"/>
      <c r="I15" s="18"/>
      <c r="J15" s="18"/>
      <c r="K15" s="18"/>
      <c r="L15" s="18"/>
      <c r="M15" s="18"/>
      <c r="N15" s="18"/>
      <c r="O15" s="18"/>
      <c r="P15" s="18"/>
    </row>
    <row r="16" spans="1:16" ht="15">
      <c r="A16" s="18"/>
      <c r="B16" s="18"/>
      <c r="C16" s="18"/>
      <c r="D16" s="18"/>
      <c r="E16" s="18"/>
      <c r="F16" s="18"/>
      <c r="G16" s="18"/>
      <c r="H16" s="18"/>
      <c r="I16" s="18"/>
      <c r="J16" s="18"/>
      <c r="K16" s="18"/>
      <c r="L16" s="18"/>
      <c r="M16" s="18"/>
      <c r="N16" s="18"/>
      <c r="O16" s="18"/>
      <c r="P16" s="18"/>
    </row>
    <row r="17" spans="1:16" ht="15">
      <c r="A17" s="18"/>
      <c r="B17" s="18"/>
      <c r="C17" s="18"/>
      <c r="D17" s="18"/>
      <c r="E17" s="18"/>
      <c r="F17" s="18"/>
      <c r="G17" s="18"/>
      <c r="H17" s="18"/>
      <c r="I17" s="18"/>
      <c r="J17" s="18"/>
      <c r="K17" s="18"/>
      <c r="L17" s="18"/>
      <c r="M17" s="18"/>
      <c r="N17" s="18"/>
      <c r="O17" s="18"/>
      <c r="P17" s="18"/>
    </row>
    <row r="18" spans="1:16" ht="15">
      <c r="A18" s="18"/>
      <c r="B18" s="18"/>
      <c r="C18" s="18"/>
      <c r="D18" s="18"/>
      <c r="E18" s="18"/>
      <c r="F18" s="18"/>
      <c r="G18" s="18"/>
      <c r="H18" s="18"/>
      <c r="I18" s="18"/>
      <c r="J18" s="18"/>
      <c r="K18" s="18"/>
      <c r="L18" s="18"/>
      <c r="M18" s="18"/>
      <c r="N18" s="18"/>
      <c r="O18" s="18"/>
      <c r="P18" s="18"/>
    </row>
  </sheetData>
  <sheetProtection/>
  <mergeCells count="2">
    <mergeCell ref="C1:J1"/>
    <mergeCell ref="B2:J2"/>
  </mergeCells>
  <printOptions/>
  <pageMargins left="0.25" right="0.25"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Баранова ИА</cp:lastModifiedBy>
  <cp:lastPrinted>2015-04-08T23:54:47Z</cp:lastPrinted>
  <dcterms:created xsi:type="dcterms:W3CDTF">2011-03-10T10:26:24Z</dcterms:created>
  <dcterms:modified xsi:type="dcterms:W3CDTF">2015-04-08T23:55:12Z</dcterms:modified>
  <cp:category/>
  <cp:version/>
  <cp:contentType/>
  <cp:contentStatus/>
</cp:coreProperties>
</file>